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-120" yWindow="-120" windowWidth="23256" windowHeight="13176" activeTab="1"/>
  </bookViews>
  <sheets>
    <sheet name="Pokyny pro vyplnění" sheetId="11" r:id="rId1"/>
    <sheet name="Stavba" sheetId="1" r:id="rId2"/>
    <sheet name="VzorPolozky" sheetId="10" state="hidden" r:id="rId3"/>
    <sheet name="001 001 Pol" sheetId="12" r:id="rId4"/>
    <sheet name="001 002 Pol" sheetId="13" r:id="rId5"/>
    <sheet name="001 003 Pol" sheetId="14" r:id="rId6"/>
    <sheet name="001 004 Pol" sheetId="15" r:id="rId7"/>
    <sheet name="001 005 Pol" sheetId="16" r:id="rId8"/>
  </sheets>
  <externalReferences>
    <externalReference r:id="rId9"/>
  </externalReferences>
  <definedNames>
    <definedName name="CelkemDPHVypocet" localSheetId="1">Stavba!$H$47</definedName>
    <definedName name="CenaCelkem">Stavba!$G$29</definedName>
    <definedName name="CenaCelkemBezDPH">Stavba!$G$28</definedName>
    <definedName name="CenaCelkemVypocet" localSheetId="1">Stavba!$I$47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'001 001 Pol'!$1:$7</definedName>
    <definedName name="_xlnm.Print_Titles" localSheetId="4">'001 002 Pol'!$1:$7</definedName>
    <definedName name="_xlnm.Print_Titles" localSheetId="5">'001 003 Pol'!$1:$7</definedName>
    <definedName name="_xlnm.Print_Titles" localSheetId="6">'001 004 Pol'!$1:$7</definedName>
    <definedName name="_xlnm.Print_Titles" localSheetId="7">'001 005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'001 001 Pol'!$A$1:$X$223</definedName>
    <definedName name="_xlnm.Print_Area" localSheetId="4">'001 002 Pol'!$A$1:$X$48</definedName>
    <definedName name="_xlnm.Print_Area" localSheetId="5">'001 003 Pol'!$A$1:$X$127</definedName>
    <definedName name="_xlnm.Print_Area" localSheetId="6">'001 004 Pol'!$A$1:$X$76</definedName>
    <definedName name="_xlnm.Print_Area" localSheetId="7">'001 005 Pol'!$A$1:$X$60</definedName>
    <definedName name="_xlnm.Print_Area" localSheetId="1">Stavba!$A$1:$J$82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Stavba!$F$47</definedName>
    <definedName name="ZakladDPHZakl">Stavba!$G$25</definedName>
    <definedName name="ZakladDPHZaklVypocet" localSheetId="1">Stavba!$G$47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1" i="1"/>
  <c r="I80"/>
  <c r="I19" s="1"/>
  <c r="I79"/>
  <c r="I78"/>
  <c r="I77"/>
  <c r="I76"/>
  <c r="I18" s="1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G46"/>
  <c r="F46"/>
  <c r="G45"/>
  <c r="I45" s="1"/>
  <c r="F45"/>
  <c r="G44"/>
  <c r="F44"/>
  <c r="G43"/>
  <c r="F43"/>
  <c r="G42"/>
  <c r="F42"/>
  <c r="G41"/>
  <c r="F41"/>
  <c r="G39"/>
  <c r="G47" s="1"/>
  <c r="G25" s="1"/>
  <c r="F39"/>
  <c r="F47" s="1"/>
  <c r="G23" s="1"/>
  <c r="G59" i="16"/>
  <c r="BA57"/>
  <c r="BA55"/>
  <c r="BA52"/>
  <c r="BA21"/>
  <c r="BA10"/>
  <c r="G8"/>
  <c r="K8"/>
  <c r="O8"/>
  <c r="G9"/>
  <c r="I9"/>
  <c r="I8" s="1"/>
  <c r="K9"/>
  <c r="M9"/>
  <c r="M8" s="1"/>
  <c r="O9"/>
  <c r="Q9"/>
  <c r="Q8" s="1"/>
  <c r="V9"/>
  <c r="V8" s="1"/>
  <c r="G11"/>
  <c r="K11"/>
  <c r="O11"/>
  <c r="V11"/>
  <c r="G12"/>
  <c r="I12"/>
  <c r="I11" s="1"/>
  <c r="K12"/>
  <c r="M12"/>
  <c r="M11" s="1"/>
  <c r="O12"/>
  <c r="Q12"/>
  <c r="Q11" s="1"/>
  <c r="V12"/>
  <c r="G13"/>
  <c r="K13"/>
  <c r="O13"/>
  <c r="V13"/>
  <c r="G14"/>
  <c r="I14"/>
  <c r="I13" s="1"/>
  <c r="K14"/>
  <c r="M14"/>
  <c r="M13" s="1"/>
  <c r="O14"/>
  <c r="Q14"/>
  <c r="Q13" s="1"/>
  <c r="V14"/>
  <c r="G15"/>
  <c r="G16"/>
  <c r="I16"/>
  <c r="I15" s="1"/>
  <c r="K16"/>
  <c r="M16"/>
  <c r="M15" s="1"/>
  <c r="O16"/>
  <c r="Q16"/>
  <c r="Q15" s="1"/>
  <c r="V16"/>
  <c r="G18"/>
  <c r="M18" s="1"/>
  <c r="I18"/>
  <c r="K18"/>
  <c r="K15" s="1"/>
  <c r="O18"/>
  <c r="O15" s="1"/>
  <c r="Q18"/>
  <c r="V18"/>
  <c r="V15" s="1"/>
  <c r="I19"/>
  <c r="Q19"/>
  <c r="G20"/>
  <c r="G19" s="1"/>
  <c r="I20"/>
  <c r="K20"/>
  <c r="K19" s="1"/>
  <c r="O20"/>
  <c r="O19" s="1"/>
  <c r="Q20"/>
  <c r="V20"/>
  <c r="V19" s="1"/>
  <c r="Q23"/>
  <c r="G24"/>
  <c r="G23" s="1"/>
  <c r="I24"/>
  <c r="I23" s="1"/>
  <c r="K24"/>
  <c r="K23" s="1"/>
  <c r="O24"/>
  <c r="O23" s="1"/>
  <c r="Q24"/>
  <c r="V24"/>
  <c r="V23" s="1"/>
  <c r="G25"/>
  <c r="I25"/>
  <c r="K25"/>
  <c r="M25"/>
  <c r="O25"/>
  <c r="Q25"/>
  <c r="V25"/>
  <c r="G27"/>
  <c r="AF59" s="1"/>
  <c r="I27"/>
  <c r="K27"/>
  <c r="O27"/>
  <c r="Q27"/>
  <c r="V27"/>
  <c r="G28"/>
  <c r="I28"/>
  <c r="K28"/>
  <c r="M28"/>
  <c r="O28"/>
  <c r="Q28"/>
  <c r="V28"/>
  <c r="G30"/>
  <c r="M30" s="1"/>
  <c r="I30"/>
  <c r="K30"/>
  <c r="O30"/>
  <c r="Q30"/>
  <c r="V30"/>
  <c r="G32"/>
  <c r="G31" s="1"/>
  <c r="I32"/>
  <c r="K32"/>
  <c r="K31" s="1"/>
  <c r="O32"/>
  <c r="O31" s="1"/>
  <c r="Q32"/>
  <c r="V32"/>
  <c r="V31" s="1"/>
  <c r="G34"/>
  <c r="I34"/>
  <c r="K34"/>
  <c r="M34"/>
  <c r="O34"/>
  <c r="Q34"/>
  <c r="Q31" s="1"/>
  <c r="V34"/>
  <c r="G35"/>
  <c r="M35" s="1"/>
  <c r="I35"/>
  <c r="K35"/>
  <c r="O35"/>
  <c r="Q35"/>
  <c r="V35"/>
  <c r="G36"/>
  <c r="I36"/>
  <c r="I31" s="1"/>
  <c r="K36"/>
  <c r="M36"/>
  <c r="O36"/>
  <c r="Q36"/>
  <c r="V36"/>
  <c r="G37"/>
  <c r="G38"/>
  <c r="I38"/>
  <c r="I37" s="1"/>
  <c r="K38"/>
  <c r="M38"/>
  <c r="M37" s="1"/>
  <c r="O38"/>
  <c r="O37" s="1"/>
  <c r="Q38"/>
  <c r="Q37" s="1"/>
  <c r="V38"/>
  <c r="G39"/>
  <c r="M39" s="1"/>
  <c r="I39"/>
  <c r="K39"/>
  <c r="K37" s="1"/>
  <c r="O39"/>
  <c r="Q39"/>
  <c r="V39"/>
  <c r="G40"/>
  <c r="I40"/>
  <c r="K40"/>
  <c r="M40"/>
  <c r="O40"/>
  <c r="Q40"/>
  <c r="V40"/>
  <c r="V37" s="1"/>
  <c r="G41"/>
  <c r="M41" s="1"/>
  <c r="I41"/>
  <c r="K41"/>
  <c r="O41"/>
  <c r="Q41"/>
  <c r="V41"/>
  <c r="Q42"/>
  <c r="G43"/>
  <c r="G42" s="1"/>
  <c r="I43"/>
  <c r="I42" s="1"/>
  <c r="K43"/>
  <c r="K42" s="1"/>
  <c r="O43"/>
  <c r="O42" s="1"/>
  <c r="Q43"/>
  <c r="V43"/>
  <c r="V42" s="1"/>
  <c r="G45"/>
  <c r="I45"/>
  <c r="K45"/>
  <c r="M45"/>
  <c r="O45"/>
  <c r="Q45"/>
  <c r="V45"/>
  <c r="G47"/>
  <c r="M47" s="1"/>
  <c r="I47"/>
  <c r="K47"/>
  <c r="O47"/>
  <c r="Q47"/>
  <c r="V47"/>
  <c r="I48"/>
  <c r="G49"/>
  <c r="M49" s="1"/>
  <c r="M48" s="1"/>
  <c r="I49"/>
  <c r="K49"/>
  <c r="K48" s="1"/>
  <c r="O49"/>
  <c r="O48" s="1"/>
  <c r="Q49"/>
  <c r="Q48" s="1"/>
  <c r="V49"/>
  <c r="V48" s="1"/>
  <c r="G51"/>
  <c r="I51"/>
  <c r="K51"/>
  <c r="M51"/>
  <c r="O51"/>
  <c r="Q51"/>
  <c r="V51"/>
  <c r="G53"/>
  <c r="O53"/>
  <c r="G54"/>
  <c r="M54" s="1"/>
  <c r="M53" s="1"/>
  <c r="I54"/>
  <c r="I53" s="1"/>
  <c r="K54"/>
  <c r="K53" s="1"/>
  <c r="O54"/>
  <c r="Q54"/>
  <c r="Q53" s="1"/>
  <c r="V54"/>
  <c r="G56"/>
  <c r="M56" s="1"/>
  <c r="I56"/>
  <c r="K56"/>
  <c r="O56"/>
  <c r="Q56"/>
  <c r="V56"/>
  <c r="V53" s="1"/>
  <c r="AE59"/>
  <c r="G75" i="15"/>
  <c r="BA73"/>
  <c r="BA71"/>
  <c r="BA68"/>
  <c r="BA23"/>
  <c r="BA10"/>
  <c r="G8"/>
  <c r="K8"/>
  <c r="O8"/>
  <c r="G9"/>
  <c r="I9"/>
  <c r="I8" s="1"/>
  <c r="K9"/>
  <c r="M9"/>
  <c r="M8" s="1"/>
  <c r="O9"/>
  <c r="Q9"/>
  <c r="Q8" s="1"/>
  <c r="V9"/>
  <c r="V8" s="1"/>
  <c r="G11"/>
  <c r="K11"/>
  <c r="O11"/>
  <c r="V11"/>
  <c r="G12"/>
  <c r="I12"/>
  <c r="I11" s="1"/>
  <c r="K12"/>
  <c r="M12"/>
  <c r="M11" s="1"/>
  <c r="O12"/>
  <c r="Q12"/>
  <c r="Q11" s="1"/>
  <c r="V12"/>
  <c r="G13"/>
  <c r="K13"/>
  <c r="O13"/>
  <c r="V13"/>
  <c r="G14"/>
  <c r="I14"/>
  <c r="I13" s="1"/>
  <c r="K14"/>
  <c r="M14"/>
  <c r="M13" s="1"/>
  <c r="O14"/>
  <c r="Q14"/>
  <c r="Q13" s="1"/>
  <c r="V14"/>
  <c r="G15"/>
  <c r="G16"/>
  <c r="I16"/>
  <c r="I15" s="1"/>
  <c r="K16"/>
  <c r="M16"/>
  <c r="O16"/>
  <c r="Q16"/>
  <c r="Q15" s="1"/>
  <c r="V16"/>
  <c r="G18"/>
  <c r="M18" s="1"/>
  <c r="I18"/>
  <c r="K18"/>
  <c r="K15" s="1"/>
  <c r="O18"/>
  <c r="O15" s="1"/>
  <c r="Q18"/>
  <c r="V18"/>
  <c r="V15" s="1"/>
  <c r="G20"/>
  <c r="I20"/>
  <c r="K20"/>
  <c r="M20"/>
  <c r="O20"/>
  <c r="Q20"/>
  <c r="V20"/>
  <c r="G21"/>
  <c r="K21"/>
  <c r="O21"/>
  <c r="V21"/>
  <c r="G22"/>
  <c r="I22"/>
  <c r="I21" s="1"/>
  <c r="K22"/>
  <c r="M22"/>
  <c r="M21" s="1"/>
  <c r="O22"/>
  <c r="Q22"/>
  <c r="Q21" s="1"/>
  <c r="V22"/>
  <c r="V25"/>
  <c r="G26"/>
  <c r="I26"/>
  <c r="I25" s="1"/>
  <c r="K26"/>
  <c r="M26"/>
  <c r="O26"/>
  <c r="Q26"/>
  <c r="Q25" s="1"/>
  <c r="V26"/>
  <c r="G27"/>
  <c r="G25" s="1"/>
  <c r="I27"/>
  <c r="K27"/>
  <c r="K25" s="1"/>
  <c r="O27"/>
  <c r="O25" s="1"/>
  <c r="Q27"/>
  <c r="V27"/>
  <c r="G29"/>
  <c r="I29"/>
  <c r="K29"/>
  <c r="M29"/>
  <c r="O29"/>
  <c r="Q29"/>
  <c r="V29"/>
  <c r="G30"/>
  <c r="M30" s="1"/>
  <c r="I30"/>
  <c r="K30"/>
  <c r="O30"/>
  <c r="Q30"/>
  <c r="V30"/>
  <c r="G32"/>
  <c r="I32"/>
  <c r="K32"/>
  <c r="M32"/>
  <c r="O32"/>
  <c r="Q32"/>
  <c r="V32"/>
  <c r="O33"/>
  <c r="G34"/>
  <c r="I34"/>
  <c r="I33" s="1"/>
  <c r="K34"/>
  <c r="M34"/>
  <c r="O34"/>
  <c r="Q34"/>
  <c r="Q33" s="1"/>
  <c r="V34"/>
  <c r="G36"/>
  <c r="G33" s="1"/>
  <c r="I36"/>
  <c r="K36"/>
  <c r="K33" s="1"/>
  <c r="O36"/>
  <c r="Q36"/>
  <c r="V36"/>
  <c r="V33" s="1"/>
  <c r="G37"/>
  <c r="I37"/>
  <c r="K37"/>
  <c r="M37"/>
  <c r="O37"/>
  <c r="Q37"/>
  <c r="V37"/>
  <c r="G38"/>
  <c r="M38" s="1"/>
  <c r="I38"/>
  <c r="K38"/>
  <c r="O38"/>
  <c r="Q38"/>
  <c r="V38"/>
  <c r="G40"/>
  <c r="M40" s="1"/>
  <c r="I40"/>
  <c r="K40"/>
  <c r="K39" s="1"/>
  <c r="O40"/>
  <c r="O39" s="1"/>
  <c r="Q40"/>
  <c r="V40"/>
  <c r="V39" s="1"/>
  <c r="G41"/>
  <c r="I41"/>
  <c r="K41"/>
  <c r="M41"/>
  <c r="O41"/>
  <c r="Q41"/>
  <c r="Q39" s="1"/>
  <c r="V41"/>
  <c r="G42"/>
  <c r="M42" s="1"/>
  <c r="I42"/>
  <c r="K42"/>
  <c r="O42"/>
  <c r="Q42"/>
  <c r="V42"/>
  <c r="G43"/>
  <c r="I43"/>
  <c r="K43"/>
  <c r="M43"/>
  <c r="O43"/>
  <c r="Q43"/>
  <c r="V43"/>
  <c r="G44"/>
  <c r="M44" s="1"/>
  <c r="I44"/>
  <c r="K44"/>
  <c r="O44"/>
  <c r="Q44"/>
  <c r="V44"/>
  <c r="G46"/>
  <c r="I46"/>
  <c r="K46"/>
  <c r="M46"/>
  <c r="O46"/>
  <c r="Q46"/>
  <c r="V46"/>
  <c r="G47"/>
  <c r="M47" s="1"/>
  <c r="I47"/>
  <c r="K47"/>
  <c r="O47"/>
  <c r="Q47"/>
  <c r="V47"/>
  <c r="G48"/>
  <c r="I48"/>
  <c r="I39" s="1"/>
  <c r="K48"/>
  <c r="M48"/>
  <c r="O48"/>
  <c r="Q48"/>
  <c r="V48"/>
  <c r="G49"/>
  <c r="M49" s="1"/>
  <c r="I49"/>
  <c r="K49"/>
  <c r="O49"/>
  <c r="Q49"/>
  <c r="V49"/>
  <c r="G51"/>
  <c r="I51"/>
  <c r="K51"/>
  <c r="M51"/>
  <c r="O51"/>
  <c r="Q51"/>
  <c r="V51"/>
  <c r="O53"/>
  <c r="G54"/>
  <c r="I54"/>
  <c r="I53" s="1"/>
  <c r="K54"/>
  <c r="M54"/>
  <c r="O54"/>
  <c r="Q54"/>
  <c r="Q53" s="1"/>
  <c r="V54"/>
  <c r="G55"/>
  <c r="M55" s="1"/>
  <c r="I55"/>
  <c r="K55"/>
  <c r="K53" s="1"/>
  <c r="O55"/>
  <c r="Q55"/>
  <c r="V55"/>
  <c r="V53" s="1"/>
  <c r="G56"/>
  <c r="I56"/>
  <c r="K56"/>
  <c r="M56"/>
  <c r="O56"/>
  <c r="Q56"/>
  <c r="V56"/>
  <c r="G57"/>
  <c r="M57" s="1"/>
  <c r="I57"/>
  <c r="K57"/>
  <c r="O57"/>
  <c r="Q57"/>
  <c r="V57"/>
  <c r="I58"/>
  <c r="Q58"/>
  <c r="G59"/>
  <c r="M59" s="1"/>
  <c r="I59"/>
  <c r="K59"/>
  <c r="K58" s="1"/>
  <c r="O59"/>
  <c r="O58" s="1"/>
  <c r="Q59"/>
  <c r="V59"/>
  <c r="V58" s="1"/>
  <c r="G61"/>
  <c r="I61"/>
  <c r="K61"/>
  <c r="M61"/>
  <c r="O61"/>
  <c r="Q61"/>
  <c r="V61"/>
  <c r="G63"/>
  <c r="M63" s="1"/>
  <c r="I63"/>
  <c r="K63"/>
  <c r="O63"/>
  <c r="Q63"/>
  <c r="V63"/>
  <c r="I64"/>
  <c r="Q64"/>
  <c r="G65"/>
  <c r="G64" s="1"/>
  <c r="I65"/>
  <c r="K65"/>
  <c r="K64" s="1"/>
  <c r="O65"/>
  <c r="O64" s="1"/>
  <c r="Q65"/>
  <c r="V65"/>
  <c r="V64" s="1"/>
  <c r="G67"/>
  <c r="I67"/>
  <c r="K67"/>
  <c r="M67"/>
  <c r="O67"/>
  <c r="Q67"/>
  <c r="V67"/>
  <c r="G69"/>
  <c r="O69"/>
  <c r="G70"/>
  <c r="I70"/>
  <c r="I69" s="1"/>
  <c r="K70"/>
  <c r="M70"/>
  <c r="M69" s="1"/>
  <c r="O70"/>
  <c r="Q70"/>
  <c r="Q69" s="1"/>
  <c r="V70"/>
  <c r="G72"/>
  <c r="M72" s="1"/>
  <c r="I72"/>
  <c r="K72"/>
  <c r="K69" s="1"/>
  <c r="O72"/>
  <c r="Q72"/>
  <c r="V72"/>
  <c r="V69" s="1"/>
  <c r="AE75"/>
  <c r="G126" i="14"/>
  <c r="BA124"/>
  <c r="BA121"/>
  <c r="BA117"/>
  <c r="BA71"/>
  <c r="BA23"/>
  <c r="BA19"/>
  <c r="G8"/>
  <c r="G9"/>
  <c r="M9" s="1"/>
  <c r="I9"/>
  <c r="I8" s="1"/>
  <c r="K9"/>
  <c r="O9"/>
  <c r="O8" s="1"/>
  <c r="Q9"/>
  <c r="Q8" s="1"/>
  <c r="V9"/>
  <c r="V8" s="1"/>
  <c r="G11"/>
  <c r="M11" s="1"/>
  <c r="I11"/>
  <c r="K11"/>
  <c r="K8" s="1"/>
  <c r="O11"/>
  <c r="Q11"/>
  <c r="V11"/>
  <c r="G13"/>
  <c r="I13"/>
  <c r="K13"/>
  <c r="M13"/>
  <c r="O13"/>
  <c r="Q13"/>
  <c r="V13"/>
  <c r="G15"/>
  <c r="M15" s="1"/>
  <c r="I15"/>
  <c r="K15"/>
  <c r="O15"/>
  <c r="Q15"/>
  <c r="V15"/>
  <c r="G17"/>
  <c r="I17"/>
  <c r="Q17"/>
  <c r="G18"/>
  <c r="I18"/>
  <c r="K18"/>
  <c r="K17" s="1"/>
  <c r="M18"/>
  <c r="O18"/>
  <c r="O17" s="1"/>
  <c r="Q18"/>
  <c r="V18"/>
  <c r="V17" s="1"/>
  <c r="G20"/>
  <c r="I20"/>
  <c r="K20"/>
  <c r="M20"/>
  <c r="M17" s="1"/>
  <c r="O20"/>
  <c r="Q20"/>
  <c r="V20"/>
  <c r="G22"/>
  <c r="M22" s="1"/>
  <c r="I22"/>
  <c r="I21" s="1"/>
  <c r="K22"/>
  <c r="O22"/>
  <c r="Q22"/>
  <c r="Q21" s="1"/>
  <c r="V22"/>
  <c r="G24"/>
  <c r="M24" s="1"/>
  <c r="I24"/>
  <c r="K24"/>
  <c r="K21" s="1"/>
  <c r="O24"/>
  <c r="Q24"/>
  <c r="V24"/>
  <c r="V21" s="1"/>
  <c r="G25"/>
  <c r="I25"/>
  <c r="K25"/>
  <c r="M25"/>
  <c r="O25"/>
  <c r="Q25"/>
  <c r="V25"/>
  <c r="G26"/>
  <c r="M26" s="1"/>
  <c r="I26"/>
  <c r="K26"/>
  <c r="O26"/>
  <c r="O21" s="1"/>
  <c r="Q26"/>
  <c r="V26"/>
  <c r="G29"/>
  <c r="I29"/>
  <c r="K29"/>
  <c r="M29"/>
  <c r="O29"/>
  <c r="Q29"/>
  <c r="V29"/>
  <c r="G32"/>
  <c r="I32"/>
  <c r="K32"/>
  <c r="M32"/>
  <c r="O32"/>
  <c r="Q32"/>
  <c r="V32"/>
  <c r="G34"/>
  <c r="I34"/>
  <c r="K34"/>
  <c r="M34"/>
  <c r="O34"/>
  <c r="Q34"/>
  <c r="V34"/>
  <c r="G36"/>
  <c r="G21" s="1"/>
  <c r="I36"/>
  <c r="K36"/>
  <c r="O36"/>
  <c r="Q36"/>
  <c r="V36"/>
  <c r="G38"/>
  <c r="M38" s="1"/>
  <c r="I38"/>
  <c r="K38"/>
  <c r="O38"/>
  <c r="Q38"/>
  <c r="V38"/>
  <c r="G40"/>
  <c r="M40" s="1"/>
  <c r="I40"/>
  <c r="K40"/>
  <c r="O40"/>
  <c r="Q40"/>
  <c r="V40"/>
  <c r="G41"/>
  <c r="I41"/>
  <c r="K41"/>
  <c r="M41"/>
  <c r="O41"/>
  <c r="Q41"/>
  <c r="V41"/>
  <c r="G43"/>
  <c r="I43"/>
  <c r="K43"/>
  <c r="M43"/>
  <c r="O43"/>
  <c r="Q43"/>
  <c r="V43"/>
  <c r="G44"/>
  <c r="I44"/>
  <c r="K44"/>
  <c r="M44"/>
  <c r="O44"/>
  <c r="Q44"/>
  <c r="V44"/>
  <c r="G45"/>
  <c r="I45"/>
  <c r="K45"/>
  <c r="M45"/>
  <c r="O45"/>
  <c r="Q45"/>
  <c r="V45"/>
  <c r="G46"/>
  <c r="I46"/>
  <c r="K46"/>
  <c r="M46"/>
  <c r="O46"/>
  <c r="Q46"/>
  <c r="V46"/>
  <c r="G49"/>
  <c r="M49" s="1"/>
  <c r="I49"/>
  <c r="I48" s="1"/>
  <c r="K49"/>
  <c r="O49"/>
  <c r="Q49"/>
  <c r="Q48" s="1"/>
  <c r="V49"/>
  <c r="G52"/>
  <c r="M52" s="1"/>
  <c r="I52"/>
  <c r="K52"/>
  <c r="K48" s="1"/>
  <c r="O52"/>
  <c r="Q52"/>
  <c r="V52"/>
  <c r="V48" s="1"/>
  <c r="G55"/>
  <c r="I55"/>
  <c r="K55"/>
  <c r="M55"/>
  <c r="O55"/>
  <c r="Q55"/>
  <c r="V55"/>
  <c r="G56"/>
  <c r="M56" s="1"/>
  <c r="I56"/>
  <c r="K56"/>
  <c r="O56"/>
  <c r="O48" s="1"/>
  <c r="Q56"/>
  <c r="V56"/>
  <c r="G57"/>
  <c r="I57"/>
  <c r="K57"/>
  <c r="M57"/>
  <c r="O57"/>
  <c r="Q57"/>
  <c r="V57"/>
  <c r="G58"/>
  <c r="I58"/>
  <c r="K58"/>
  <c r="M58"/>
  <c r="O58"/>
  <c r="Q58"/>
  <c r="V58"/>
  <c r="G59"/>
  <c r="I59"/>
  <c r="K59"/>
  <c r="M59"/>
  <c r="O59"/>
  <c r="Q59"/>
  <c r="V59"/>
  <c r="G60"/>
  <c r="M60" s="1"/>
  <c r="I60"/>
  <c r="K60"/>
  <c r="O60"/>
  <c r="Q60"/>
  <c r="V60"/>
  <c r="G61"/>
  <c r="M61" s="1"/>
  <c r="I61"/>
  <c r="K61"/>
  <c r="O61"/>
  <c r="Q61"/>
  <c r="V61"/>
  <c r="G63"/>
  <c r="K63"/>
  <c r="O63"/>
  <c r="Q63"/>
  <c r="V63"/>
  <c r="G64"/>
  <c r="I64"/>
  <c r="I63" s="1"/>
  <c r="K64"/>
  <c r="M64"/>
  <c r="M63" s="1"/>
  <c r="O64"/>
  <c r="Q64"/>
  <c r="V64"/>
  <c r="G65"/>
  <c r="O65"/>
  <c r="G66"/>
  <c r="I66"/>
  <c r="I65" s="1"/>
  <c r="K66"/>
  <c r="M66"/>
  <c r="M65" s="1"/>
  <c r="O66"/>
  <c r="Q66"/>
  <c r="Q65" s="1"/>
  <c r="V66"/>
  <c r="G68"/>
  <c r="I68"/>
  <c r="K68"/>
  <c r="K65" s="1"/>
  <c r="M68"/>
  <c r="O68"/>
  <c r="Q68"/>
  <c r="V68"/>
  <c r="V65" s="1"/>
  <c r="I69"/>
  <c r="K69"/>
  <c r="Q69"/>
  <c r="G70"/>
  <c r="G69" s="1"/>
  <c r="I70"/>
  <c r="K70"/>
  <c r="O70"/>
  <c r="O69" s="1"/>
  <c r="Q70"/>
  <c r="V70"/>
  <c r="V69" s="1"/>
  <c r="I73"/>
  <c r="O73"/>
  <c r="Q73"/>
  <c r="G74"/>
  <c r="G73" s="1"/>
  <c r="I74"/>
  <c r="K74"/>
  <c r="K73" s="1"/>
  <c r="O74"/>
  <c r="Q74"/>
  <c r="V74"/>
  <c r="V73" s="1"/>
  <c r="I75"/>
  <c r="G76"/>
  <c r="G75" s="1"/>
  <c r="I76"/>
  <c r="K76"/>
  <c r="K75" s="1"/>
  <c r="M76"/>
  <c r="O76"/>
  <c r="O75" s="1"/>
  <c r="Q76"/>
  <c r="V76"/>
  <c r="G77"/>
  <c r="I77"/>
  <c r="K77"/>
  <c r="M77"/>
  <c r="O77"/>
  <c r="Q77"/>
  <c r="Q75" s="1"/>
  <c r="V77"/>
  <c r="G79"/>
  <c r="I79"/>
  <c r="K79"/>
  <c r="M79"/>
  <c r="O79"/>
  <c r="Q79"/>
  <c r="V79"/>
  <c r="V75" s="1"/>
  <c r="G81"/>
  <c r="I81"/>
  <c r="K81"/>
  <c r="M81"/>
  <c r="O81"/>
  <c r="Q81"/>
  <c r="V81"/>
  <c r="G82"/>
  <c r="M82" s="1"/>
  <c r="M75" s="1"/>
  <c r="I82"/>
  <c r="K82"/>
  <c r="O82"/>
  <c r="Q82"/>
  <c r="V82"/>
  <c r="G84"/>
  <c r="M84" s="1"/>
  <c r="I84"/>
  <c r="K84"/>
  <c r="K83" s="1"/>
  <c r="O84"/>
  <c r="Q84"/>
  <c r="V84"/>
  <c r="V83" s="1"/>
  <c r="G85"/>
  <c r="I85"/>
  <c r="K85"/>
  <c r="M85"/>
  <c r="O85"/>
  <c r="Q85"/>
  <c r="V85"/>
  <c r="G86"/>
  <c r="I86"/>
  <c r="K86"/>
  <c r="M86"/>
  <c r="O86"/>
  <c r="O83" s="1"/>
  <c r="Q86"/>
  <c r="V86"/>
  <c r="G87"/>
  <c r="I87"/>
  <c r="K87"/>
  <c r="M87"/>
  <c r="O87"/>
  <c r="Q87"/>
  <c r="Q83" s="1"/>
  <c r="V87"/>
  <c r="G88"/>
  <c r="I88"/>
  <c r="K88"/>
  <c r="M88"/>
  <c r="O88"/>
  <c r="Q88"/>
  <c r="V88"/>
  <c r="G90"/>
  <c r="I90"/>
  <c r="K90"/>
  <c r="M90"/>
  <c r="O90"/>
  <c r="Q90"/>
  <c r="V90"/>
  <c r="G92"/>
  <c r="M92" s="1"/>
  <c r="I92"/>
  <c r="K92"/>
  <c r="O92"/>
  <c r="Q92"/>
  <c r="V92"/>
  <c r="G93"/>
  <c r="M93" s="1"/>
  <c r="I93"/>
  <c r="I83" s="1"/>
  <c r="K93"/>
  <c r="O93"/>
  <c r="Q93"/>
  <c r="V93"/>
  <c r="G94"/>
  <c r="M94" s="1"/>
  <c r="I94"/>
  <c r="K94"/>
  <c r="O94"/>
  <c r="Q94"/>
  <c r="V94"/>
  <c r="G95"/>
  <c r="I95"/>
  <c r="K95"/>
  <c r="M95"/>
  <c r="O95"/>
  <c r="Q95"/>
  <c r="V95"/>
  <c r="G96"/>
  <c r="I96"/>
  <c r="K96"/>
  <c r="M96"/>
  <c r="O96"/>
  <c r="Q96"/>
  <c r="V96"/>
  <c r="G97"/>
  <c r="I97"/>
  <c r="M97"/>
  <c r="O97"/>
  <c r="Q97"/>
  <c r="G98"/>
  <c r="I98"/>
  <c r="K98"/>
  <c r="K97" s="1"/>
  <c r="M98"/>
  <c r="O98"/>
  <c r="Q98"/>
  <c r="V98"/>
  <c r="V97" s="1"/>
  <c r="G99"/>
  <c r="I99"/>
  <c r="K99"/>
  <c r="M99"/>
  <c r="O99"/>
  <c r="Q99"/>
  <c r="V99"/>
  <c r="G101"/>
  <c r="K101"/>
  <c r="O101"/>
  <c r="V101"/>
  <c r="G102"/>
  <c r="M102" s="1"/>
  <c r="M101" s="1"/>
  <c r="I102"/>
  <c r="I101" s="1"/>
  <c r="K102"/>
  <c r="O102"/>
  <c r="Q102"/>
  <c r="Q101" s="1"/>
  <c r="V102"/>
  <c r="G103"/>
  <c r="I103"/>
  <c r="K103"/>
  <c r="O103"/>
  <c r="Q103"/>
  <c r="V103"/>
  <c r="G104"/>
  <c r="I104"/>
  <c r="K104"/>
  <c r="M104"/>
  <c r="M103" s="1"/>
  <c r="O104"/>
  <c r="Q104"/>
  <c r="V104"/>
  <c r="G105"/>
  <c r="I105"/>
  <c r="K105"/>
  <c r="M105"/>
  <c r="O105"/>
  <c r="G106"/>
  <c r="I106"/>
  <c r="K106"/>
  <c r="M106"/>
  <c r="O106"/>
  <c r="Q106"/>
  <c r="Q105" s="1"/>
  <c r="V106"/>
  <c r="G107"/>
  <c r="I107"/>
  <c r="K107"/>
  <c r="M107"/>
  <c r="O107"/>
  <c r="Q107"/>
  <c r="V107"/>
  <c r="V105" s="1"/>
  <c r="O108"/>
  <c r="Q108"/>
  <c r="V108"/>
  <c r="G109"/>
  <c r="M109" s="1"/>
  <c r="I109"/>
  <c r="K109"/>
  <c r="O109"/>
  <c r="Q109"/>
  <c r="V109"/>
  <c r="G112"/>
  <c r="M112" s="1"/>
  <c r="I112"/>
  <c r="I108" s="1"/>
  <c r="K112"/>
  <c r="O112"/>
  <c r="Q112"/>
  <c r="V112"/>
  <c r="G114"/>
  <c r="M114" s="1"/>
  <c r="I114"/>
  <c r="K114"/>
  <c r="K108" s="1"/>
  <c r="O114"/>
  <c r="Q114"/>
  <c r="V114"/>
  <c r="G115"/>
  <c r="M115"/>
  <c r="G116"/>
  <c r="I116"/>
  <c r="I115" s="1"/>
  <c r="K116"/>
  <c r="M116"/>
  <c r="O116"/>
  <c r="O115" s="1"/>
  <c r="Q116"/>
  <c r="V116"/>
  <c r="G118"/>
  <c r="I118"/>
  <c r="K118"/>
  <c r="K115" s="1"/>
  <c r="M118"/>
  <c r="O118"/>
  <c r="Q118"/>
  <c r="Q115" s="1"/>
  <c r="V118"/>
  <c r="G120"/>
  <c r="I120"/>
  <c r="K120"/>
  <c r="M120"/>
  <c r="O120"/>
  <c r="Q120"/>
  <c r="V120"/>
  <c r="V115" s="1"/>
  <c r="I122"/>
  <c r="K122"/>
  <c r="O122"/>
  <c r="V122"/>
  <c r="G123"/>
  <c r="M123" s="1"/>
  <c r="M122" s="1"/>
  <c r="I123"/>
  <c r="K123"/>
  <c r="O123"/>
  <c r="Q123"/>
  <c r="Q122" s="1"/>
  <c r="V123"/>
  <c r="AE126"/>
  <c r="AF126"/>
  <c r="G47" i="13"/>
  <c r="G9"/>
  <c r="I9"/>
  <c r="K9"/>
  <c r="K8" s="1"/>
  <c r="M9"/>
  <c r="O9"/>
  <c r="O8" s="1"/>
  <c r="Q9"/>
  <c r="Q8" s="1"/>
  <c r="V9"/>
  <c r="V8" s="1"/>
  <c r="G10"/>
  <c r="I10"/>
  <c r="K10"/>
  <c r="M10"/>
  <c r="O10"/>
  <c r="Q10"/>
  <c r="V10"/>
  <c r="G11"/>
  <c r="M11" s="1"/>
  <c r="I11"/>
  <c r="K11"/>
  <c r="O11"/>
  <c r="Q11"/>
  <c r="V11"/>
  <c r="G12"/>
  <c r="G8" s="1"/>
  <c r="I12"/>
  <c r="I8" s="1"/>
  <c r="K12"/>
  <c r="O12"/>
  <c r="Q12"/>
  <c r="V12"/>
  <c r="G13"/>
  <c r="M13" s="1"/>
  <c r="I13"/>
  <c r="K13"/>
  <c r="O13"/>
  <c r="Q13"/>
  <c r="V13"/>
  <c r="G14"/>
  <c r="M14" s="1"/>
  <c r="I14"/>
  <c r="K14"/>
  <c r="O14"/>
  <c r="Q14"/>
  <c r="V14"/>
  <c r="G15"/>
  <c r="M15" s="1"/>
  <c r="I15"/>
  <c r="K15"/>
  <c r="O15"/>
  <c r="Q15"/>
  <c r="V15"/>
  <c r="G16"/>
  <c r="I16"/>
  <c r="K16"/>
  <c r="M16"/>
  <c r="O16"/>
  <c r="Q16"/>
  <c r="V16"/>
  <c r="G17"/>
  <c r="I17"/>
  <c r="K17"/>
  <c r="M17"/>
  <c r="O17"/>
  <c r="Q17"/>
  <c r="V17"/>
  <c r="G18"/>
  <c r="I18"/>
  <c r="K18"/>
  <c r="M18"/>
  <c r="O18"/>
  <c r="Q18"/>
  <c r="V18"/>
  <c r="G19"/>
  <c r="M19" s="1"/>
  <c r="I19"/>
  <c r="K19"/>
  <c r="O19"/>
  <c r="Q19"/>
  <c r="V19"/>
  <c r="G20"/>
  <c r="M20" s="1"/>
  <c r="I20"/>
  <c r="K20"/>
  <c r="O20"/>
  <c r="Q20"/>
  <c r="V20"/>
  <c r="G21"/>
  <c r="M21" s="1"/>
  <c r="I21"/>
  <c r="K21"/>
  <c r="O21"/>
  <c r="Q21"/>
  <c r="V21"/>
  <c r="G22"/>
  <c r="M22" s="1"/>
  <c r="I22"/>
  <c r="K22"/>
  <c r="O22"/>
  <c r="Q22"/>
  <c r="V22"/>
  <c r="G23"/>
  <c r="M23" s="1"/>
  <c r="I23"/>
  <c r="K23"/>
  <c r="O23"/>
  <c r="Q23"/>
  <c r="V23"/>
  <c r="G24"/>
  <c r="I24"/>
  <c r="K24"/>
  <c r="M24"/>
  <c r="O24"/>
  <c r="Q24"/>
  <c r="V24"/>
  <c r="G25"/>
  <c r="I25"/>
  <c r="K25"/>
  <c r="M25"/>
  <c r="O25"/>
  <c r="Q25"/>
  <c r="V25"/>
  <c r="G26"/>
  <c r="I26"/>
  <c r="K26"/>
  <c r="M26"/>
  <c r="O26"/>
  <c r="Q26"/>
  <c r="V26"/>
  <c r="G28"/>
  <c r="M28" s="1"/>
  <c r="I28"/>
  <c r="I27" s="1"/>
  <c r="K28"/>
  <c r="O28"/>
  <c r="Q28"/>
  <c r="Q27" s="1"/>
  <c r="V28"/>
  <c r="V27" s="1"/>
  <c r="G29"/>
  <c r="M29" s="1"/>
  <c r="I29"/>
  <c r="K29"/>
  <c r="K27" s="1"/>
  <c r="O29"/>
  <c r="Q29"/>
  <c r="V29"/>
  <c r="G30"/>
  <c r="I30"/>
  <c r="K30"/>
  <c r="M30"/>
  <c r="O30"/>
  <c r="Q30"/>
  <c r="V30"/>
  <c r="G31"/>
  <c r="M31" s="1"/>
  <c r="I31"/>
  <c r="K31"/>
  <c r="O31"/>
  <c r="O27" s="1"/>
  <c r="Q31"/>
  <c r="V31"/>
  <c r="G32"/>
  <c r="I32"/>
  <c r="K32"/>
  <c r="M32"/>
  <c r="O32"/>
  <c r="Q32"/>
  <c r="V32"/>
  <c r="G33"/>
  <c r="I33"/>
  <c r="K33"/>
  <c r="M33"/>
  <c r="O33"/>
  <c r="Q33"/>
  <c r="V33"/>
  <c r="G34"/>
  <c r="I34"/>
  <c r="K34"/>
  <c r="M34"/>
  <c r="O34"/>
  <c r="Q34"/>
  <c r="V34"/>
  <c r="G35"/>
  <c r="AF47" s="1"/>
  <c r="I35"/>
  <c r="K35"/>
  <c r="O35"/>
  <c r="Q35"/>
  <c r="V35"/>
  <c r="G36"/>
  <c r="M36" s="1"/>
  <c r="I36"/>
  <c r="K36"/>
  <c r="O36"/>
  <c r="Q36"/>
  <c r="V36"/>
  <c r="G37"/>
  <c r="M37" s="1"/>
  <c r="I37"/>
  <c r="K37"/>
  <c r="O37"/>
  <c r="Q37"/>
  <c r="V37"/>
  <c r="G38"/>
  <c r="I38"/>
  <c r="K38"/>
  <c r="M38"/>
  <c r="O38"/>
  <c r="Q38"/>
  <c r="V38"/>
  <c r="O39"/>
  <c r="G40"/>
  <c r="I40"/>
  <c r="I39" s="1"/>
  <c r="K40"/>
  <c r="K39" s="1"/>
  <c r="M40"/>
  <c r="O40"/>
  <c r="Q40"/>
  <c r="Q39" s="1"/>
  <c r="V40"/>
  <c r="G41"/>
  <c r="I41"/>
  <c r="K41"/>
  <c r="M41"/>
  <c r="O41"/>
  <c r="Q41"/>
  <c r="V41"/>
  <c r="V39" s="1"/>
  <c r="G42"/>
  <c r="I42"/>
  <c r="K42"/>
  <c r="M42"/>
  <c r="O42"/>
  <c r="Q42"/>
  <c r="V42"/>
  <c r="G43"/>
  <c r="G39" s="1"/>
  <c r="I43"/>
  <c r="K43"/>
  <c r="O43"/>
  <c r="Q43"/>
  <c r="V43"/>
  <c r="G44"/>
  <c r="M44" s="1"/>
  <c r="I44"/>
  <c r="K44"/>
  <c r="O44"/>
  <c r="Q44"/>
  <c r="V44"/>
  <c r="G45"/>
  <c r="M45" s="1"/>
  <c r="I45"/>
  <c r="K45"/>
  <c r="O45"/>
  <c r="Q45"/>
  <c r="V45"/>
  <c r="AE47"/>
  <c r="G222" i="12"/>
  <c r="BA220"/>
  <c r="BA218"/>
  <c r="BA216"/>
  <c r="BA213"/>
  <c r="BA209"/>
  <c r="BA205"/>
  <c r="BA175"/>
  <c r="BA163"/>
  <c r="BA110"/>
  <c r="BA43"/>
  <c r="BA20"/>
  <c r="BA13"/>
  <c r="G8"/>
  <c r="I8"/>
  <c r="G9"/>
  <c r="AF222" s="1"/>
  <c r="I9"/>
  <c r="K9"/>
  <c r="K8" s="1"/>
  <c r="O9"/>
  <c r="O8" s="1"/>
  <c r="Q9"/>
  <c r="Q8" s="1"/>
  <c r="V9"/>
  <c r="V8" s="1"/>
  <c r="G12"/>
  <c r="I12"/>
  <c r="K12"/>
  <c r="M12"/>
  <c r="O12"/>
  <c r="Q12"/>
  <c r="V12"/>
  <c r="G15"/>
  <c r="I15"/>
  <c r="K15"/>
  <c r="M15"/>
  <c r="O15"/>
  <c r="Q15"/>
  <c r="V15"/>
  <c r="O18"/>
  <c r="Q18"/>
  <c r="G19"/>
  <c r="G18" s="1"/>
  <c r="I19"/>
  <c r="I18" s="1"/>
  <c r="K19"/>
  <c r="K18" s="1"/>
  <c r="O19"/>
  <c r="Q19"/>
  <c r="V19"/>
  <c r="V18" s="1"/>
  <c r="G21"/>
  <c r="M21" s="1"/>
  <c r="I21"/>
  <c r="K21"/>
  <c r="O21"/>
  <c r="Q21"/>
  <c r="V21"/>
  <c r="G23"/>
  <c r="V23"/>
  <c r="G24"/>
  <c r="M24" s="1"/>
  <c r="M23" s="1"/>
  <c r="I24"/>
  <c r="I23" s="1"/>
  <c r="K24"/>
  <c r="O24"/>
  <c r="O23" s="1"/>
  <c r="Q24"/>
  <c r="Q23" s="1"/>
  <c r="V24"/>
  <c r="G27"/>
  <c r="M27" s="1"/>
  <c r="I27"/>
  <c r="K27"/>
  <c r="K23" s="1"/>
  <c r="O27"/>
  <c r="Q27"/>
  <c r="V27"/>
  <c r="G30"/>
  <c r="I30"/>
  <c r="K30"/>
  <c r="M30"/>
  <c r="Q30"/>
  <c r="G31"/>
  <c r="I31"/>
  <c r="K31"/>
  <c r="M31"/>
  <c r="O31"/>
  <c r="O30" s="1"/>
  <c r="Q31"/>
  <c r="V31"/>
  <c r="V30" s="1"/>
  <c r="K32"/>
  <c r="O32"/>
  <c r="Q32"/>
  <c r="G33"/>
  <c r="G32" s="1"/>
  <c r="I33"/>
  <c r="I32" s="1"/>
  <c r="K33"/>
  <c r="O33"/>
  <c r="Q33"/>
  <c r="V33"/>
  <c r="V32" s="1"/>
  <c r="V34"/>
  <c r="G35"/>
  <c r="M35" s="1"/>
  <c r="M34" s="1"/>
  <c r="I35"/>
  <c r="K35"/>
  <c r="K34" s="1"/>
  <c r="O35"/>
  <c r="Q35"/>
  <c r="V35"/>
  <c r="G36"/>
  <c r="M36" s="1"/>
  <c r="I36"/>
  <c r="I34" s="1"/>
  <c r="K36"/>
  <c r="O36"/>
  <c r="O34" s="1"/>
  <c r="Q36"/>
  <c r="V36"/>
  <c r="G37"/>
  <c r="M37" s="1"/>
  <c r="I37"/>
  <c r="K37"/>
  <c r="O37"/>
  <c r="Q37"/>
  <c r="V37"/>
  <c r="G39"/>
  <c r="I39"/>
  <c r="K39"/>
  <c r="M39"/>
  <c r="O39"/>
  <c r="Q39"/>
  <c r="Q34" s="1"/>
  <c r="V39"/>
  <c r="I41"/>
  <c r="K41"/>
  <c r="M41"/>
  <c r="O41"/>
  <c r="V41"/>
  <c r="G42"/>
  <c r="G41" s="1"/>
  <c r="I42"/>
  <c r="K42"/>
  <c r="M42"/>
  <c r="O42"/>
  <c r="Q42"/>
  <c r="Q41" s="1"/>
  <c r="V42"/>
  <c r="G46"/>
  <c r="M46" s="1"/>
  <c r="I46"/>
  <c r="I45" s="1"/>
  <c r="K46"/>
  <c r="K45" s="1"/>
  <c r="O46"/>
  <c r="Q46"/>
  <c r="V46"/>
  <c r="G52"/>
  <c r="M52" s="1"/>
  <c r="I52"/>
  <c r="K52"/>
  <c r="O52"/>
  <c r="Q52"/>
  <c r="V52"/>
  <c r="G55"/>
  <c r="M55" s="1"/>
  <c r="I55"/>
  <c r="K55"/>
  <c r="O55"/>
  <c r="Q55"/>
  <c r="V55"/>
  <c r="G58"/>
  <c r="M58" s="1"/>
  <c r="I58"/>
  <c r="K58"/>
  <c r="O58"/>
  <c r="O45" s="1"/>
  <c r="Q58"/>
  <c r="V58"/>
  <c r="G63"/>
  <c r="I63"/>
  <c r="K63"/>
  <c r="M63"/>
  <c r="O63"/>
  <c r="Q63"/>
  <c r="V63"/>
  <c r="G65"/>
  <c r="I65"/>
  <c r="K65"/>
  <c r="M65"/>
  <c r="O65"/>
  <c r="Q65"/>
  <c r="V65"/>
  <c r="G67"/>
  <c r="I67"/>
  <c r="K67"/>
  <c r="M67"/>
  <c r="O67"/>
  <c r="Q67"/>
  <c r="Q45" s="1"/>
  <c r="V67"/>
  <c r="G68"/>
  <c r="M68" s="1"/>
  <c r="I68"/>
  <c r="K68"/>
  <c r="O68"/>
  <c r="Q68"/>
  <c r="V68"/>
  <c r="V45" s="1"/>
  <c r="G69"/>
  <c r="M69" s="1"/>
  <c r="I69"/>
  <c r="K69"/>
  <c r="O69"/>
  <c r="Q69"/>
  <c r="V69"/>
  <c r="G72"/>
  <c r="M72" s="1"/>
  <c r="I72"/>
  <c r="K72"/>
  <c r="O72"/>
  <c r="Q72"/>
  <c r="V72"/>
  <c r="G78"/>
  <c r="M78" s="1"/>
  <c r="I78"/>
  <c r="K78"/>
  <c r="O78"/>
  <c r="Q78"/>
  <c r="V78"/>
  <c r="G82"/>
  <c r="M82" s="1"/>
  <c r="I82"/>
  <c r="K82"/>
  <c r="O82"/>
  <c r="Q82"/>
  <c r="V82"/>
  <c r="G88"/>
  <c r="I88"/>
  <c r="K88"/>
  <c r="M88"/>
  <c r="O88"/>
  <c r="Q88"/>
  <c r="V88"/>
  <c r="G91"/>
  <c r="I91"/>
  <c r="K91"/>
  <c r="M91"/>
  <c r="O91"/>
  <c r="Q91"/>
  <c r="V91"/>
  <c r="G109"/>
  <c r="I109"/>
  <c r="K109"/>
  <c r="M109"/>
  <c r="O109"/>
  <c r="Q109"/>
  <c r="V109"/>
  <c r="G112"/>
  <c r="M112" s="1"/>
  <c r="I112"/>
  <c r="K112"/>
  <c r="O112"/>
  <c r="Q112"/>
  <c r="V112"/>
  <c r="G114"/>
  <c r="M114" s="1"/>
  <c r="I114"/>
  <c r="K114"/>
  <c r="O114"/>
  <c r="Q114"/>
  <c r="V114"/>
  <c r="G116"/>
  <c r="M116" s="1"/>
  <c r="I116"/>
  <c r="K116"/>
  <c r="O116"/>
  <c r="Q116"/>
  <c r="V116"/>
  <c r="G118"/>
  <c r="M118" s="1"/>
  <c r="I118"/>
  <c r="K118"/>
  <c r="O118"/>
  <c r="Q118"/>
  <c r="V118"/>
  <c r="G120"/>
  <c r="M120" s="1"/>
  <c r="I120"/>
  <c r="K120"/>
  <c r="O120"/>
  <c r="Q120"/>
  <c r="V120"/>
  <c r="G122"/>
  <c r="I122"/>
  <c r="K122"/>
  <c r="M122"/>
  <c r="O122"/>
  <c r="Q122"/>
  <c r="V122"/>
  <c r="G138"/>
  <c r="G137" s="1"/>
  <c r="I138"/>
  <c r="I137" s="1"/>
  <c r="K138"/>
  <c r="M138"/>
  <c r="O138"/>
  <c r="Q138"/>
  <c r="Q137" s="1"/>
  <c r="V138"/>
  <c r="G140"/>
  <c r="M140" s="1"/>
  <c r="I140"/>
  <c r="K140"/>
  <c r="O140"/>
  <c r="Q140"/>
  <c r="V140"/>
  <c r="V137" s="1"/>
  <c r="G142"/>
  <c r="M142" s="1"/>
  <c r="I142"/>
  <c r="K142"/>
  <c r="O142"/>
  <c r="Q142"/>
  <c r="V142"/>
  <c r="G144"/>
  <c r="M144" s="1"/>
  <c r="I144"/>
  <c r="K144"/>
  <c r="K137" s="1"/>
  <c r="O144"/>
  <c r="Q144"/>
  <c r="V144"/>
  <c r="G146"/>
  <c r="M146" s="1"/>
  <c r="I146"/>
  <c r="K146"/>
  <c r="O146"/>
  <c r="Q146"/>
  <c r="V146"/>
  <c r="G149"/>
  <c r="M149" s="1"/>
  <c r="I149"/>
  <c r="K149"/>
  <c r="O149"/>
  <c r="Q149"/>
  <c r="V149"/>
  <c r="G150"/>
  <c r="I150"/>
  <c r="K150"/>
  <c r="M150"/>
  <c r="O150"/>
  <c r="Q150"/>
  <c r="V150"/>
  <c r="G151"/>
  <c r="I151"/>
  <c r="K151"/>
  <c r="M151"/>
  <c r="O151"/>
  <c r="O137" s="1"/>
  <c r="Q151"/>
  <c r="V151"/>
  <c r="G152"/>
  <c r="I152"/>
  <c r="K152"/>
  <c r="M152"/>
  <c r="O152"/>
  <c r="Q152"/>
  <c r="V152"/>
  <c r="G153"/>
  <c r="M153" s="1"/>
  <c r="I153"/>
  <c r="K153"/>
  <c r="O153"/>
  <c r="Q153"/>
  <c r="V153"/>
  <c r="G155"/>
  <c r="M155" s="1"/>
  <c r="I155"/>
  <c r="K155"/>
  <c r="O155"/>
  <c r="Q155"/>
  <c r="V155"/>
  <c r="G157"/>
  <c r="M157" s="1"/>
  <c r="I157"/>
  <c r="K157"/>
  <c r="O157"/>
  <c r="Q157"/>
  <c r="V157"/>
  <c r="G159"/>
  <c r="M159" s="1"/>
  <c r="I159"/>
  <c r="K159"/>
  <c r="O159"/>
  <c r="Q159"/>
  <c r="V159"/>
  <c r="G161"/>
  <c r="I161"/>
  <c r="K161"/>
  <c r="M161"/>
  <c r="O161"/>
  <c r="Q161"/>
  <c r="Q160" s="1"/>
  <c r="V161"/>
  <c r="V160" s="1"/>
  <c r="G162"/>
  <c r="I162"/>
  <c r="K162"/>
  <c r="M162"/>
  <c r="O162"/>
  <c r="O160" s="1"/>
  <c r="Q162"/>
  <c r="V162"/>
  <c r="G165"/>
  <c r="I165"/>
  <c r="K165"/>
  <c r="M165"/>
  <c r="O165"/>
  <c r="Q165"/>
  <c r="V165"/>
  <c r="G167"/>
  <c r="G160" s="1"/>
  <c r="I167"/>
  <c r="K167"/>
  <c r="O167"/>
  <c r="Q167"/>
  <c r="V167"/>
  <c r="G169"/>
  <c r="M169" s="1"/>
  <c r="I169"/>
  <c r="K169"/>
  <c r="O169"/>
  <c r="Q169"/>
  <c r="V169"/>
  <c r="G172"/>
  <c r="M172" s="1"/>
  <c r="I172"/>
  <c r="K172"/>
  <c r="O172"/>
  <c r="Q172"/>
  <c r="V172"/>
  <c r="G174"/>
  <c r="M174" s="1"/>
  <c r="I174"/>
  <c r="I160" s="1"/>
  <c r="K174"/>
  <c r="O174"/>
  <c r="Q174"/>
  <c r="V174"/>
  <c r="G177"/>
  <c r="M177" s="1"/>
  <c r="I177"/>
  <c r="K177"/>
  <c r="K160" s="1"/>
  <c r="O177"/>
  <c r="Q177"/>
  <c r="V177"/>
  <c r="G178"/>
  <c r="I178"/>
  <c r="K178"/>
  <c r="M178"/>
  <c r="O178"/>
  <c r="Q178"/>
  <c r="V178"/>
  <c r="G181"/>
  <c r="I181"/>
  <c r="K181"/>
  <c r="M181"/>
  <c r="O181"/>
  <c r="Q181"/>
  <c r="V181"/>
  <c r="G183"/>
  <c r="I183"/>
  <c r="K183"/>
  <c r="M183"/>
  <c r="O183"/>
  <c r="Q183"/>
  <c r="V183"/>
  <c r="O185"/>
  <c r="Q185"/>
  <c r="V185"/>
  <c r="G186"/>
  <c r="I186"/>
  <c r="I185" s="1"/>
  <c r="K186"/>
  <c r="K185" s="1"/>
  <c r="M186"/>
  <c r="M185" s="1"/>
  <c r="O186"/>
  <c r="Q186"/>
  <c r="V186"/>
  <c r="G187"/>
  <c r="M187" s="1"/>
  <c r="I187"/>
  <c r="K187"/>
  <c r="O187"/>
  <c r="Q187"/>
  <c r="V187"/>
  <c r="G189"/>
  <c r="M189" s="1"/>
  <c r="I189"/>
  <c r="K189"/>
  <c r="O189"/>
  <c r="Q189"/>
  <c r="V189"/>
  <c r="G190"/>
  <c r="I190"/>
  <c r="K190"/>
  <c r="O190"/>
  <c r="G191"/>
  <c r="I191"/>
  <c r="K191"/>
  <c r="M191"/>
  <c r="M190" s="1"/>
  <c r="O191"/>
  <c r="Q191"/>
  <c r="Q190" s="1"/>
  <c r="V191"/>
  <c r="V190" s="1"/>
  <c r="G192"/>
  <c r="K192"/>
  <c r="M192"/>
  <c r="O192"/>
  <c r="V192"/>
  <c r="G193"/>
  <c r="I193"/>
  <c r="I192" s="1"/>
  <c r="K193"/>
  <c r="M193"/>
  <c r="O193"/>
  <c r="Q193"/>
  <c r="Q192" s="1"/>
  <c r="V193"/>
  <c r="Q195"/>
  <c r="V195"/>
  <c r="G196"/>
  <c r="I196"/>
  <c r="I195" s="1"/>
  <c r="K196"/>
  <c r="M196"/>
  <c r="O196"/>
  <c r="Q196"/>
  <c r="V196"/>
  <c r="G198"/>
  <c r="M198" s="1"/>
  <c r="I198"/>
  <c r="K198"/>
  <c r="K195" s="1"/>
  <c r="O198"/>
  <c r="Q198"/>
  <c r="V198"/>
  <c r="G200"/>
  <c r="M200" s="1"/>
  <c r="I200"/>
  <c r="K200"/>
  <c r="O200"/>
  <c r="Q200"/>
  <c r="V200"/>
  <c r="G202"/>
  <c r="M202" s="1"/>
  <c r="I202"/>
  <c r="K202"/>
  <c r="O202"/>
  <c r="O195" s="1"/>
  <c r="Q202"/>
  <c r="V202"/>
  <c r="K203"/>
  <c r="G204"/>
  <c r="I204"/>
  <c r="K204"/>
  <c r="M204"/>
  <c r="O204"/>
  <c r="O203" s="1"/>
  <c r="Q204"/>
  <c r="V204"/>
  <c r="V203" s="1"/>
  <c r="G206"/>
  <c r="I206"/>
  <c r="K206"/>
  <c r="M206"/>
  <c r="O206"/>
  <c r="Q206"/>
  <c r="Q203" s="1"/>
  <c r="V206"/>
  <c r="G208"/>
  <c r="G203" s="1"/>
  <c r="I208"/>
  <c r="K208"/>
  <c r="O208"/>
  <c r="Q208"/>
  <c r="V208"/>
  <c r="G210"/>
  <c r="I210"/>
  <c r="I203" s="1"/>
  <c r="K210"/>
  <c r="M210"/>
  <c r="O210"/>
  <c r="Q210"/>
  <c r="V210"/>
  <c r="G212"/>
  <c r="M212" s="1"/>
  <c r="I212"/>
  <c r="K212"/>
  <c r="O212"/>
  <c r="Q212"/>
  <c r="V212"/>
  <c r="G214"/>
  <c r="I214"/>
  <c r="G215"/>
  <c r="M215" s="1"/>
  <c r="M214" s="1"/>
  <c r="I215"/>
  <c r="K215"/>
  <c r="K214" s="1"/>
  <c r="O215"/>
  <c r="O214" s="1"/>
  <c r="Q215"/>
  <c r="V215"/>
  <c r="G217"/>
  <c r="I217"/>
  <c r="K217"/>
  <c r="M217"/>
  <c r="O217"/>
  <c r="Q217"/>
  <c r="Q214" s="1"/>
  <c r="V217"/>
  <c r="G219"/>
  <c r="I219"/>
  <c r="K219"/>
  <c r="M219"/>
  <c r="O219"/>
  <c r="Q219"/>
  <c r="V219"/>
  <c r="V214" s="1"/>
  <c r="AE222"/>
  <c r="I20" i="1"/>
  <c r="H47"/>
  <c r="I46"/>
  <c r="J28"/>
  <c r="J26"/>
  <c r="G38"/>
  <c r="F38"/>
  <c r="J23"/>
  <c r="J24"/>
  <c r="J25"/>
  <c r="J27"/>
  <c r="E24"/>
  <c r="G24"/>
  <c r="E26"/>
  <c r="G26"/>
  <c r="I16" l="1"/>
  <c r="I41"/>
  <c r="I43"/>
  <c r="I17"/>
  <c r="I82"/>
  <c r="J80" s="1"/>
  <c r="I44"/>
  <c r="I42"/>
  <c r="A27"/>
  <c r="I39"/>
  <c r="I47" s="1"/>
  <c r="J45" s="1"/>
  <c r="G48" i="16"/>
  <c r="M32"/>
  <c r="M31" s="1"/>
  <c r="M20"/>
  <c r="M19" s="1"/>
  <c r="M43"/>
  <c r="M42" s="1"/>
  <c r="M24"/>
  <c r="M27"/>
  <c r="M53" i="15"/>
  <c r="M39"/>
  <c r="M15"/>
  <c r="M58"/>
  <c r="G58"/>
  <c r="G39"/>
  <c r="AF75"/>
  <c r="M65"/>
  <c r="M64" s="1"/>
  <c r="M36"/>
  <c r="M33" s="1"/>
  <c r="G53"/>
  <c r="M27"/>
  <c r="M25" s="1"/>
  <c r="M108" i="14"/>
  <c r="M83"/>
  <c r="M8"/>
  <c r="M48"/>
  <c r="M70"/>
  <c r="M69" s="1"/>
  <c r="M36"/>
  <c r="M21" s="1"/>
  <c r="G122"/>
  <c r="G108"/>
  <c r="M74"/>
  <c r="M73" s="1"/>
  <c r="G48"/>
  <c r="G83"/>
  <c r="M43" i="13"/>
  <c r="M39" s="1"/>
  <c r="M35"/>
  <c r="M27" s="1"/>
  <c r="M12"/>
  <c r="M8" s="1"/>
  <c r="G27"/>
  <c r="M137" i="12"/>
  <c r="M45"/>
  <c r="M195"/>
  <c r="G195"/>
  <c r="G185"/>
  <c r="G45"/>
  <c r="G34"/>
  <c r="M9"/>
  <c r="M8" s="1"/>
  <c r="M208"/>
  <c r="M203" s="1"/>
  <c r="M167"/>
  <c r="M160" s="1"/>
  <c r="M33"/>
  <c r="M32" s="1"/>
  <c r="M19"/>
  <c r="M18" s="1"/>
  <c r="I21" i="1" l="1"/>
  <c r="J79"/>
  <c r="J75"/>
  <c r="J64"/>
  <c r="J63"/>
  <c r="J81"/>
  <c r="J73"/>
  <c r="J61"/>
  <c r="J70"/>
  <c r="J67"/>
  <c r="J55"/>
  <c r="J65"/>
  <c r="J76"/>
  <c r="J69"/>
  <c r="J60"/>
  <c r="J74"/>
  <c r="J57"/>
  <c r="J56"/>
  <c r="J58"/>
  <c r="J77"/>
  <c r="J78"/>
  <c r="J72"/>
  <c r="J54"/>
  <c r="J71"/>
  <c r="J68"/>
  <c r="J66"/>
  <c r="J62"/>
  <c r="J59"/>
  <c r="J44"/>
  <c r="J46"/>
  <c r="J43"/>
  <c r="J42"/>
  <c r="G28"/>
  <c r="G27" s="1"/>
  <c r="G29" s="1"/>
  <c r="A28"/>
  <c r="J39"/>
  <c r="J47" s="1"/>
  <c r="J41"/>
  <c r="M23" i="16"/>
  <c r="J82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Jan</author>
  </authors>
  <commentList>
    <comment ref="S6" author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<sst xmlns="http://schemas.openxmlformats.org/spreadsheetml/2006/main" count="2821" uniqueCount="736">
  <si>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</si>
  <si>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</si>
  <si>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</si>
  <si>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</si>
  <si>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</si>
  <si>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</si>
  <si>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</si>
  <si>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</si>
  <si>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</si>
  <si>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</si>
  <si>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</si>
  <si>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</si>
  <si>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</si>
  <si>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</si>
  <si>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</si>
  <si>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</si>
  <si>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</si>
  <si>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</si>
  <si>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</si>
  <si>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</si>
  <si>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</si>
  <si>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</si>
  <si>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</si>
  <si>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</si>
  <si>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</si>
  <si>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</si>
  <si>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</si>
  <si>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</si>
  <si>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</si>
  <si>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</si>
  <si>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</si>
  <si>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</si>
  <si>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</si>
  <si>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</si>
  <si>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</si>
  <si>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</si>
  <si>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</si>
  <si>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</si>
  <si>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</si>
  <si>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</si>
  <si>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</si>
  <si>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</si>
  <si>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</si>
  <si>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001</t>
  </si>
  <si>
    <t>Oprava střechy</t>
  </si>
  <si>
    <t>Stavba</t>
  </si>
  <si>
    <t>Stavební objekt</t>
  </si>
  <si>
    <t>002</t>
  </si>
  <si>
    <t>Hromosvod</t>
  </si>
  <si>
    <t>003</t>
  </si>
  <si>
    <t>Fasáda</t>
  </si>
  <si>
    <t>004</t>
  </si>
  <si>
    <t>Podlahy - uznatelné</t>
  </si>
  <si>
    <t>005</t>
  </si>
  <si>
    <t>Podlahy - neuznatelné</t>
  </si>
  <si>
    <t>Celkem za stavbu</t>
  </si>
  <si>
    <t>CZK</t>
  </si>
  <si>
    <t>Rekapitulace dílů</t>
  </si>
  <si>
    <t>Typ dílu</t>
  </si>
  <si>
    <t>_1</t>
  </si>
  <si>
    <t>Materiál hromosvod</t>
  </si>
  <si>
    <t>_2</t>
  </si>
  <si>
    <t>Montáž A - elektro</t>
  </si>
  <si>
    <t>1</t>
  </si>
  <si>
    <t>Zemní práce</t>
  </si>
  <si>
    <t>5</t>
  </si>
  <si>
    <t>Komunikace</t>
  </si>
  <si>
    <t>6</t>
  </si>
  <si>
    <t>Úpravy povrchu, podlahy</t>
  </si>
  <si>
    <t>61</t>
  </si>
  <si>
    <t>Úpravy povrchů vnitřní</t>
  </si>
  <si>
    <t>62</t>
  </si>
  <si>
    <t>Úpravy povrchů vnější</t>
  </si>
  <si>
    <t>900</t>
  </si>
  <si>
    <t>HZS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</si>
  <si>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</si>
  <si>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</si>
  <si>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</si>
  <si>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</si>
  <si>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</si>
  <si>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</si>
  <si>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</si>
  <si>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</si>
  <si>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728</t>
  </si>
  <si>
    <t>Vzduchotechnika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</si>
  <si>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</si>
  <si>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</si>
  <si>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</si>
  <si>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</si>
  <si>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</si>
  <si>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</si>
  <si>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</si>
  <si>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</t>
  </si>
  <si>
    <t>767</t>
  </si>
  <si>
    <t>Konstrukce zámečnické</t>
  </si>
  <si>
    <t>776</t>
  </si>
  <si>
    <t>Podlahy povlakové</t>
  </si>
  <si>
    <t>781</t>
  </si>
  <si>
    <t>Obklady keramické</t>
  </si>
  <si>
    <t>783</t>
  </si>
  <si>
    <t>Nátěry</t>
  </si>
  <si>
    <t>784</t>
  </si>
  <si>
    <t>Malby</t>
  </si>
  <si>
    <t>M21</t>
  </si>
  <si>
    <t>Elektromontáže</t>
  </si>
  <si>
    <t>M46</t>
  </si>
  <si>
    <t>Zemní práce při montážích</t>
  </si>
  <si>
    <t>M65</t>
  </si>
  <si>
    <t>Elektroinstalace a veřejné osvětlení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</si>
  <si>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</si>
  <si>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</si>
  <si>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</si>
  <si>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</si>
  <si>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</si>
  <si>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</si>
  <si>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</si>
  <si>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</si>
  <si>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</si>
  <si>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</si>
  <si>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</si>
  <si>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</si>
  <si>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</si>
  <si>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</si>
  <si>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</si>
  <si>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</si>
  <si>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</si>
  <si>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</si>
  <si>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</si>
  <si>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</si>
  <si>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</si>
  <si>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</si>
  <si>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</si>
  <si>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</si>
  <si>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</si>
  <si>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</si>
  <si>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</si>
  <si>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</si>
  <si>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</si>
  <si>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</si>
  <si>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</si>
  <si>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</si>
  <si>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</si>
  <si>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113106121R00</t>
  </si>
  <si>
    <t>Rozebrání komunikací pro pěší s jakýmkoliv ložem a výplní spár_x000D_
 z betonových nebo kameninových dlaždic nebo tvarovek</t>
  </si>
  <si>
    <t>m2</t>
  </si>
  <si>
    <t>822-1</t>
  </si>
  <si>
    <t>RTS 21/ II</t>
  </si>
  <si>
    <t>Kalkul</t>
  </si>
  <si>
    <t>Práce</t>
  </si>
  <si>
    <t>POL1_</t>
  </si>
  <si>
    <t>s přemístěním hmot na skládku na vzdálenost do 3 m nebo s naložením na dopravní prostředek</t>
  </si>
  <si>
    <t>SPI</t>
  </si>
  <si>
    <t>(28,8 + 40,0) * 0,8</t>
  </si>
  <si>
    <t>VV</t>
  </si>
  <si>
    <t>132101110R00</t>
  </si>
  <si>
    <t>Hloubení rýh šířky do 60 cm do 50 m3, v hornině 1-2, hloubení strojně</t>
  </si>
  <si>
    <t>m3</t>
  </si>
  <si>
    <t>800-1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</si>
  <si>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</si>
  <si>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98,0 * 0,8 * 0,3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</si>
  <si>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</si>
  <si>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</si>
  <si>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</si>
  <si>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</si>
  <si>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POP</t>
  </si>
  <si>
    <t>596811111R00</t>
  </si>
  <si>
    <t>Kladení dlažby z betonových nebo kameninových dlaždic do lože z kameniva těženého tloušťky do 30 mm</t>
  </si>
  <si>
    <t>komunikací pro pěší do velikosti dlaždic 0,25 m2 s provedením lože do tl. 30 mm, s vyplněním spár a se smetením přebytečného materiálu na vzdálenost do 3 m</t>
  </si>
  <si>
    <t>59245320R</t>
  </si>
  <si>
    <t>dlažba betonová dvouvrstvá; čtverec; šedá; l = 400 mm; š = 400 mm; tl. 40,0 mm</t>
  </si>
  <si>
    <t>SPCM</t>
  </si>
  <si>
    <t>Specifikace</t>
  </si>
  <si>
    <t>POL3_</t>
  </si>
  <si>
    <t>odhad nutné výměny cca 30 % : 55,04 * 0,3</t>
  </si>
  <si>
    <t>622412515R00</t>
  </si>
  <si>
    <t>Nátěr vnějsích omítek stěn vápenný, složitost 1-2, odstín I, na opravovanou omítku</t>
  </si>
  <si>
    <t>801-1</t>
  </si>
  <si>
    <t>Penetrace + 2 x krycí nátěr.</t>
  </si>
  <si>
    <t>4,0 * 3,0 + 2,0 * 1,5</t>
  </si>
  <si>
    <t>622422522R00</t>
  </si>
  <si>
    <t>Oprava vnějších omítek vápenných a vápenocementových s překrytím celé plochy štukem stupeň členitosti 1 a 2, v množství opravované plochy přes 40 do 50 %, bez nátěru, bez nákladů na umělecké dekorace fasád</t>
  </si>
  <si>
    <t>801-4</t>
  </si>
  <si>
    <t>bez otlučení vadných míst</t>
  </si>
  <si>
    <t>Včetně barvení vždy celé plochy (100%), s výjimkou položek oprav omítek drásaných.</t>
  </si>
  <si>
    <t>941955004R00</t>
  </si>
  <si>
    <t>Lešení lehké pracovní pomocné pomocné, o výšce lešeňové podlahy přes 2,5 do 3,5 m</t>
  </si>
  <si>
    <t>800-3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</si>
  <si>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</si>
  <si>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</si>
  <si>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979011321R00</t>
  </si>
  <si>
    <t>Svislá doprava suti a vybouraných hmot shozem montáž a demontáž shozu za prvé podlaží nad základním podlažím</t>
  </si>
  <si>
    <t>kus</t>
  </si>
  <si>
    <t>801-3</t>
  </si>
  <si>
    <t>979011329R00</t>
  </si>
  <si>
    <t>Svislá doprava suti a vybouraných hmot shozem příplatek k ceně k montáže a demontáže shozu další podlaží</t>
  </si>
  <si>
    <t>podlaž</t>
  </si>
  <si>
    <t>979011331R00</t>
  </si>
  <si>
    <t>Svislá doprava suti a vybouraných hmot shozem pronájem shozu</t>
  </si>
  <si>
    <t>den</t>
  </si>
  <si>
    <t>cca 10 m, 30 dní : 10 * 30</t>
  </si>
  <si>
    <t>979011332R00</t>
  </si>
  <si>
    <t>Svislá doprava suti a vybouraných hmot shozem pronájem násypky</t>
  </si>
  <si>
    <t>1 ks, 30 dní :  1 * 30</t>
  </si>
  <si>
    <t>998011003R00</t>
  </si>
  <si>
    <t>Přesun hmot pro budovy s nosnou konstrukcí zděnou výšky přes 12 do 24 m</t>
  </si>
  <si>
    <t>t</t>
  </si>
  <si>
    <t>přesun hmot pro budovy občanské výstavby (JKSO 801), budovy pro bydlení (JKSO 803) budovy pro výrobu a služby (JKSO 812) s nosnou svislou konstrukcí zděnou z cihel nebo tvárnic nebo kovovou</t>
  </si>
  <si>
    <t>6,2 + 0,6 + 1,9</t>
  </si>
  <si>
    <t>762331811R00</t>
  </si>
  <si>
    <t>Demontáž vázaných konstrukcí krovů z hranolů, hranolků, fošen, průřezové plochy do 120 cm2</t>
  </si>
  <si>
    <t>m</t>
  </si>
  <si>
    <t>800-762</t>
  </si>
  <si>
    <t>krokve : 6*4,35 + 2*3,2 + 2*2,1 + 2*0,97 + 2*0,9 + 2*2,3 + 2*3,65 + 8*2,35 + 8*3,5</t>
  </si>
  <si>
    <t>8*4,7 + 8*5,85 + 8*7,0 + 8*8,15 + 32*9,3</t>
  </si>
  <si>
    <t>nárožní krokve : 4*10,35</t>
  </si>
  <si>
    <t>hambalek : 2*3,35</t>
  </si>
  <si>
    <t>úžlabní deska : 2*4,78</t>
  </si>
  <si>
    <t>762331812R00</t>
  </si>
  <si>
    <t>Demontáž vázaných konstrukcí krovů z hranolů, hranolků, fošen, průřezové plochy přes 120 do 224 cm2</t>
  </si>
  <si>
    <t>vzpěry : 12*4,0</t>
  </si>
  <si>
    <t>pásek : 24*1,35</t>
  </si>
  <si>
    <t>762331813R00</t>
  </si>
  <si>
    <t>Demontáž vázaných konstrukcí krovů z hranolů, hranolků, fošen, průřezové plochy přes 224 do 288 cm2</t>
  </si>
  <si>
    <t>sloupek : 12*2,35</t>
  </si>
  <si>
    <t>hambalek : 6*6,4 + 6*6,4</t>
  </si>
  <si>
    <t>762331814R00</t>
  </si>
  <si>
    <t>Demontáž vázaných konstrukcí krovů z hranolů, hranolků, fošen, průřezové plochy přes 288 do 450 cm2</t>
  </si>
  <si>
    <t>pozednice : 1*15,24 + 2*5,6 + 1*6,5 + 1*10,85 + 2*14,35 + 1*27,2</t>
  </si>
  <si>
    <t>sloupek : 4*2,35</t>
  </si>
  <si>
    <t>vaznice : 2*19,85</t>
  </si>
  <si>
    <t>vazný trám : 6*14,15 + 4*6,3</t>
  </si>
  <si>
    <t>762331815R00</t>
  </si>
  <si>
    <t>Demontáž vázaných konstrukcí krovů z hranolů, hranolků, fošen, průřezové plochy přes 450 cm2</t>
  </si>
  <si>
    <t>vazný trám : 4*4,45</t>
  </si>
  <si>
    <t>762341610RT2</t>
  </si>
  <si>
    <t>Montáž bednění okapových říms, krajnic, závětrných prken, a žaluzií ve spádu nebo rovnoběžně s okapem z prken hrubých tloušťky do 32 mm, včetně dodávky prken tloušťky 24 mm</t>
  </si>
  <si>
    <t>ztratné/ prořez 10 % : 97,9 * 0,67 * 1,10</t>
  </si>
  <si>
    <t>762342204R00</t>
  </si>
  <si>
    <t>Montáž kontralatí přibitím, bez dodávky řeziva</t>
  </si>
  <si>
    <t>762342811R00</t>
  </si>
  <si>
    <t>Demontáž bednění a laťování laťování střech o sklonu do 60 stupňů včetně všech nadstřešních konstrukcí rozteč latí do 22 cm</t>
  </si>
  <si>
    <t>762712110R00</t>
  </si>
  <si>
    <t>Prostorové vázané konstrukce z řeziva montáž hraněného , průřezové plochy do 120 cm2</t>
  </si>
  <si>
    <t>včetně vyvrtání děr, osazení svorníků a dotažení rektifikačních článků.</t>
  </si>
  <si>
    <t>762712120R00</t>
  </si>
  <si>
    <t>Prostorové vázané konstrukce z řeziva montáž hraněného , průřezové plochy přes 120 do 224 cm2</t>
  </si>
  <si>
    <t>8*4,7 + 8*5,85 + 8*7,0 + 8*8,15 + 30*9,35</t>
  </si>
  <si>
    <t>úžlabní krokve : 2*4,78</t>
  </si>
  <si>
    <t>762712130R00</t>
  </si>
  <si>
    <t>Prostorové vázané konstrukce z řeziva montáž hraněného , průřezové plochy přes 224 do 288 cm2</t>
  </si>
  <si>
    <t>sloupek : 12*2,35 + 4* 2,35</t>
  </si>
  <si>
    <t>vzpěra : 12*4,0</t>
  </si>
  <si>
    <t>762712140R00</t>
  </si>
  <si>
    <t>Prostorové vázané konstrukce z řeziva montáž hraněného , průřezové plochy přes 228 do 450 cm2</t>
  </si>
  <si>
    <t>vaznice : 2* 19,85</t>
  </si>
  <si>
    <t>vazný trám nárožní : 4*6,3</t>
  </si>
  <si>
    <t>krokev nárožní : 4*10,35 + 2*4,8</t>
  </si>
  <si>
    <t>762712150R00</t>
  </si>
  <si>
    <t>Prostorové vázané konstrukce z řeziva montáž hraněného , průřezové plochy přes 450 do 600 cm2</t>
  </si>
  <si>
    <t>pozednice : 1*79,8</t>
  </si>
  <si>
    <t>762911111R00</t>
  </si>
  <si>
    <t xml:space="preserve">Impregnace řeziva máčením, ochrana proti dřevokazným houbám, plísním a dřevokaznému hmyzu </t>
  </si>
  <si>
    <t>hambalek : (2*3,35) * (0,06+0,12) * 2</t>
  </si>
  <si>
    <t>krokve : (6*4,35 + 2*3,2 + 2*2,1 + 2*0,97 + 2*0,9 + 2*2,3 + 2*3,65 + 8*2,35 + 8*3,5)*(0,10+0,14)*2</t>
  </si>
  <si>
    <t>(8*4,7 + 8*5,85 + 8*7,0 + 8*8,15 + 30*9,35) * (0,1+0,14) * 2</t>
  </si>
  <si>
    <t>úžlabní krokve : (2*4,78) * (0,08+0,16) * 2</t>
  </si>
  <si>
    <t>pásek : (24*1,35) * (0,1+0,14) * 2</t>
  </si>
  <si>
    <t>sloupek : (12*2,35 + 4* 2,35) * (0,16+0,18) * 2</t>
  </si>
  <si>
    <t>vzpěra : (12*4,0) * (0,16+0,16) * 2</t>
  </si>
  <si>
    <t>vaznice : (2* 19,85) * (0,17+0,2) * 2</t>
  </si>
  <si>
    <t>hambalek : (6*6,4 + 6*6,4) * (0,18+0,18) * 2</t>
  </si>
  <si>
    <t>vazný trám nárožní : (4*6,3) * (0,2+0,2) * 2</t>
  </si>
  <si>
    <t>krokev nárožní : (4*10,35 + 2*4,8) * (0,16+0,2) * 2</t>
  </si>
  <si>
    <t>pozednice : (1*79,8) * (0,22+0,22) * 2</t>
  </si>
  <si>
    <t>vazný trám : (6*14,15 + 4*4,45) * (0,25+0,28) * 2</t>
  </si>
  <si>
    <t>laťování, cca 5 bm /m2 : (5*572,0) * (0,04+0,06) * 2</t>
  </si>
  <si>
    <t>kontralatě, cca 2bm/ m2 : (2*572,0) * (0,04+0,06) * 2</t>
  </si>
  <si>
    <t>Koeficient ošetření řezových ploch: 0,01</t>
  </si>
  <si>
    <t xml:space="preserve">Koeficient : </t>
  </si>
  <si>
    <t>762991111R00</t>
  </si>
  <si>
    <t>Stavební vrátek pro dopravu materiálu montáž a demontáž stavebního vrátku</t>
  </si>
  <si>
    <t>Instalace vrátku, uklínování v horní části dříku a osazení kladkového kolečka s lanem, včetně demontáže zařízení.</t>
  </si>
  <si>
    <t xml:space="preserve"> 2 * (9+9)</t>
  </si>
  <si>
    <t>762991121R00</t>
  </si>
  <si>
    <t>Stavební vrátek pro dopravu materiálu pronájem lanového stavebního vrátku</t>
  </si>
  <si>
    <t>ccs 30 dní : 30</t>
  </si>
  <si>
    <t>998762203R00</t>
  </si>
  <si>
    <t>Přesun hmot pro konstrukce tesařské v objektech výšky do 24 m</t>
  </si>
  <si>
    <t>50 m vodorovně</t>
  </si>
  <si>
    <t>76219- Ka</t>
  </si>
  <si>
    <t>Montáž a demontáž ochranného bednění na potrubí UT v prostoru půdy, vč. materiálu, např. OSB desek</t>
  </si>
  <si>
    <t>Vlastní</t>
  </si>
  <si>
    <t>Indiv</t>
  </si>
  <si>
    <t>12+12+6+24+10</t>
  </si>
  <si>
    <t>762712150- Ka</t>
  </si>
  <si>
    <t>Montáž vázaných konstrukcí hraněných nad 600 cm2</t>
  </si>
  <si>
    <t>vazný trám : 6*14,15 + 4*4,45</t>
  </si>
  <si>
    <t>60510055R</t>
  </si>
  <si>
    <t>lať průřez 24 cm2; jakost II; l = 3000,0 mm</t>
  </si>
  <si>
    <t>cca 2 bm/ m2, prořez 10 % : 2 * 572,0 * 1,1</t>
  </si>
  <si>
    <t>605152- Ka</t>
  </si>
  <si>
    <t>Hranol SM/JD, profil a délka dle výkresové dokumentace</t>
  </si>
  <si>
    <t>hambalek : (2*3,35) * (0,06*0,12)</t>
  </si>
  <si>
    <t>krokve : (6*4,35 + 2*3,2 + 2*2,1 + 2*0,97 + 2*0,9 + 2*2,3 + 2*3,65 + 8*2,35 + 8*3,5)*(0,10*0,14)</t>
  </si>
  <si>
    <t>(8*4,7 + 8*5,85 + 8*7,0 + 8*8,15 + 30*9,35) * (0,1*0,14)</t>
  </si>
  <si>
    <t>úžlabní krokve : (2*4,78) * (0,08*0,16)</t>
  </si>
  <si>
    <t>pásek : (24*1,35) * (0,1*0,14)</t>
  </si>
  <si>
    <t>sloupek : (12*2,35 + 4* 2,35) * (0,16*0,18)</t>
  </si>
  <si>
    <t>vzpěra : (12*4,0) * (0,16*0,16)</t>
  </si>
  <si>
    <t>vaznice : (2*19,85) * (0,17*0,2)</t>
  </si>
  <si>
    <t>hambalek : (6*6,4 + 6*6,4) * (0,18*0,18)</t>
  </si>
  <si>
    <t>vazný trám nárožní : (4*6,3) * (0,2*0,2)</t>
  </si>
  <si>
    <t>krokev nárožní : (4*10,35 + 2*4,8) * (0,16*0,2)</t>
  </si>
  <si>
    <t>pozednice : (1*79,8) * (0,22*0,22)</t>
  </si>
  <si>
    <t>vazný trám : (6*14,15 + 4*4,45) * (0,25*0,28)</t>
  </si>
  <si>
    <t>Koeficient prořez/ ztratné 10 %: 0,1</t>
  </si>
  <si>
    <t>764239611R00</t>
  </si>
  <si>
    <t>Lemování z titanzinkového plechu lemování komína rozměr do rozměru 500x800 mm, systém dvojité stojaté drážky, povrch přírodní TiZn, povrch lesklý</t>
  </si>
  <si>
    <t>800-764</t>
  </si>
  <si>
    <t>včetně dodávky plechových tabulí a spojovacích prostředků.</t>
  </si>
  <si>
    <t>764255603R00</t>
  </si>
  <si>
    <t>Žlaby z titanzinkového plechu nástřešní žlab, RŠ 500 mm,  , povrch přírodní  TiZn, povrch lesklý</t>
  </si>
  <si>
    <t>včetně dilatačního dílu, háků a spojovacích prostředků.</t>
  </si>
  <si>
    <t>764292661R00</t>
  </si>
  <si>
    <t>Ostatní střešní prvky z titanzinkového plechu oplechování okapní hrany ,  , pro falcovanou střechu, povrch přírodní TiZn, povrch lesklý</t>
  </si>
  <si>
    <t>včetně dodávky plechových tabulí, svitků a spojovacích prostředků.</t>
  </si>
  <si>
    <t>764521670R00</t>
  </si>
  <si>
    <t>Oplechování říms a ozdobných prvků z titanzinkového plechu oplechování římsy celoplošným lepením, RŠ 500 mm, povrch přírodní TiZn, povrch lesklý</t>
  </si>
  <si>
    <t>včetně dodávky plechových tabulí a svitků, včetně spojovacích prostředků a těsnící hmoty.</t>
  </si>
  <si>
    <t>764551605R00</t>
  </si>
  <si>
    <t>Odpadní trouby z titanzinkového plechu kruhový svod, D 150 mm, povrchová úprava přírodní TiZn, povrch lesklý</t>
  </si>
  <si>
    <t>včetně objímek a spojovacího materiálu.</t>
  </si>
  <si>
    <t>5 * 10,0</t>
  </si>
  <si>
    <t>764321821R00</t>
  </si>
  <si>
    <t>Demontáž oplechování říms pod nadřímsovým žlabem, rš 500 mm, sklonu přes 30 do 45°</t>
  </si>
  <si>
    <t>764353836R00</t>
  </si>
  <si>
    <t>Demontáž žlabů nadřímsových čtyřhranných v hácích se spádovou vložkou, rš 330 mm, sklonu přes 30 do 45°</t>
  </si>
  <si>
    <t>764362811R00</t>
  </si>
  <si>
    <t>Demontáž střešních otvorů střešních oken a poklopů, na krytině hladké a drážkové, sklonu přes 30 do 45°</t>
  </si>
  <si>
    <t>764392841R00</t>
  </si>
  <si>
    <t>Demontáž ostatních prvků střešních úžlabí, rš 500 mm, sklonu přes 30 do 45°</t>
  </si>
  <si>
    <t>764430810R00</t>
  </si>
  <si>
    <t>Demontáž oplechování zdí a nadezdívek rš do 250 mm</t>
  </si>
  <si>
    <t>4 + 2</t>
  </si>
  <si>
    <t>764454803R00</t>
  </si>
  <si>
    <t>Demontáž odpadních trub nebo součástí trub kruhových , o průměru 150 mm</t>
  </si>
  <si>
    <t>5 * 10</t>
  </si>
  <si>
    <t>998764203R00</t>
  </si>
  <si>
    <t>Přesun hmot pro konstrukce klempířské v objektech výšky do 24 m</t>
  </si>
  <si>
    <t>764242425- Ka</t>
  </si>
  <si>
    <t>Odvětrávací hlavice pro WC pr.200 mm,TiZn RHEINZINK, K/6</t>
  </si>
  <si>
    <t>765311810R00</t>
  </si>
  <si>
    <t>Demontáž pálené krytiny z tašek bobrovek, na sucho, do suti</t>
  </si>
  <si>
    <t>800-765</t>
  </si>
  <si>
    <t>765311521RT1</t>
  </si>
  <si>
    <t>Krytina pálená střech složitých z bobrovek, šupinové kladení, uložení na sucho, povrchová úprava režná, segmentový řez tašek</t>
  </si>
  <si>
    <t>Dodávka a montáž tašky základní, poloviční, hřebenové, okapové a větrací ( segmentový řez tašek ) včetně pokrývačské malty.</t>
  </si>
  <si>
    <t>ztratné 5 % : 572 * 1,05</t>
  </si>
  <si>
    <t>765311561RU1</t>
  </si>
  <si>
    <t>Krytina pálená doplňky bobrovka kulatý řez, úžlabí vykrývané, nokové, povrchová úprava režná</t>
  </si>
  <si>
    <t>5,52 * 2</t>
  </si>
  <si>
    <t>765311711R00</t>
  </si>
  <si>
    <t>Krytina pálená doplňky ke krytině drážkové, hřebenáč rozdělovací, povrchová úprava režná</t>
  </si>
  <si>
    <t>Dodávka a montáž rozdělovacího hřebenáče včetně spojovacích prostředků.</t>
  </si>
  <si>
    <t>765311723R00</t>
  </si>
  <si>
    <t xml:space="preserve">Krytina pálená doplňky drážková i bobrovka, větrací pás okapní 500/10 cm plastový,  </t>
  </si>
  <si>
    <t>Dodávka a montáž větrací mřížky včetně spojovacích prostředků.</t>
  </si>
  <si>
    <t>ztratné 5 % : 100 * 1,05</t>
  </si>
  <si>
    <t>765319412RT1</t>
  </si>
  <si>
    <t>Hřeben ke krytině z bobrovek,  , do malty, jen práce</t>
  </si>
  <si>
    <t>13,2 + 5,6</t>
  </si>
  <si>
    <t>765311544RT1</t>
  </si>
  <si>
    <t>Nároží ke krytině z bobrovek, z hřebenáčů režných, kladených do malty ze suché směsi</t>
  </si>
  <si>
    <t>Dodávka a montáž hřebenáče nosového, ukončení hřebenáče spodní, držáku latě nároží, nárožní latě 80x40 mm včetně spojovacích prostředků a pokrývačské malty.</t>
  </si>
  <si>
    <t>ztratné 5% : (12,1 * 4 + 5,5 * 2) * 1,05</t>
  </si>
  <si>
    <t>765311752R00</t>
  </si>
  <si>
    <t>Sněhový zachytávač dvoutrubkový, pozink, pro laťování s roztečí 330-390 mm, krytina pálená</t>
  </si>
  <si>
    <t>765799311RO8</t>
  </si>
  <si>
    <t>Fólie parotěsné, difúzní a vodotěsné Fólie podstřešní difuzní na krokve, s integrovanými samolepicími okraji</t>
  </si>
  <si>
    <t>Dodávka a montáž fólie, spojovací pásky včetně spojovacích prostředků.</t>
  </si>
  <si>
    <t>ztratné 15 % : 572 * 1,15</t>
  </si>
  <si>
    <t>998765203R00</t>
  </si>
  <si>
    <t>Přesun hmot pro krytiny tvrdé v objektech výšky do 24 m</t>
  </si>
  <si>
    <t>59660022R</t>
  </si>
  <si>
    <t>taška hřebenová; pálená hlína; bobrovka kulatý řez; š = 180 mm</t>
  </si>
  <si>
    <t>cca 11,2 ks/ bm, ztratné 5 % : 18,8 * 11,2 * 1,05</t>
  </si>
  <si>
    <t>766624041R00</t>
  </si>
  <si>
    <t>Montáž střešních oken rozměru 55/78 cm</t>
  </si>
  <si>
    <t>800-766</t>
  </si>
  <si>
    <t>998766203R00</t>
  </si>
  <si>
    <t>Přesun hmot pro konstrukce truhlářské v objektech výšky do 24 m</t>
  </si>
  <si>
    <t>61140600R</t>
  </si>
  <si>
    <t>okno střešní š = 460 mm; h = 610,0 mm; výlezové; křídlo a rám plast; ovládání ruční; barva černá; včetně lemování; do nezateplených prostorů</t>
  </si>
  <si>
    <t>21019- Ka</t>
  </si>
  <si>
    <t>Demontáž a zpětná montáž el. a SLP zařízení, el. a SLP rozvodů v prostoru půdy a na střeše, vč. montáž. mat.</t>
  </si>
  <si>
    <t>460620006RT1</t>
  </si>
  <si>
    <t>Osetí povrchu trávou, včetně dodávky osiva</t>
  </si>
  <si>
    <t>16 * 2</t>
  </si>
  <si>
    <t>979011311R00</t>
  </si>
  <si>
    <t>Svislá doprava suti a vybouraných hmot shozem s naložením suti do shozu</t>
  </si>
  <si>
    <t>7,6 + 21,3 + 1,1 + 38,3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</si>
  <si>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</si>
  <si>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</si>
  <si>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</si>
  <si>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</si>
  <si>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</si>
  <si>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cca dalších 34 km : 34 * 68,3</t>
  </si>
  <si>
    <t>979990001R00</t>
  </si>
  <si>
    <t>Poplatek za skládku stavební suti, skupina 17 09 04 z Katalogu odpadů</t>
  </si>
  <si>
    <t>RTS 20/ I</t>
  </si>
  <si>
    <t>005111021R</t>
  </si>
  <si>
    <t>Vytyčení inženýrských sítí</t>
  </si>
  <si>
    <t>Soubor</t>
  </si>
  <si>
    <t>VRN</t>
  </si>
  <si>
    <t>POL99_8</t>
  </si>
  <si>
    <t>Zaměření a vytýčení stávajících inženýrských sítí v místě stavby z hlediska jejich ochrany při provádění stavby.</t>
  </si>
  <si>
    <t>005121 R</t>
  </si>
  <si>
    <t>Zařízení staveniště</t>
  </si>
  <si>
    <t>POL99_2</t>
  </si>
  <si>
    <t>Veškeré náklady spojené s vybudováním, provozem a odstraněním zařízení staveniště.</t>
  </si>
  <si>
    <t>005122010R</t>
  </si>
  <si>
    <t xml:space="preserve">Provoz objednatele </t>
  </si>
  <si>
    <t>POL99_1</t>
  </si>
  <si>
    <t>Náklady na ztížené provádění stavebních prací v důsledku nepřerušeného provozu na staveništi nebo v případech nepřerušeného provozu v objektech v nichž se stavební práce provádí.</t>
  </si>
  <si>
    <t>005124010R</t>
  </si>
  <si>
    <t>Koordinační činnost</t>
  </si>
  <si>
    <t>Koordinace stavebních a technologických dodávek stavby.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</si>
  <si>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</si>
  <si>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</si>
  <si>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</si>
  <si>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004111020R</t>
  </si>
  <si>
    <t xml:space="preserve">Vypracování projektové dokumentace </t>
  </si>
  <si>
    <t>Náklady spojené s vypracováním projektové dokumentace, většinou v obsahu a rozsahu projektové dokumentace pro provádění stavby, ale mohou zde být obsaženy i náklady na jiné stupně projektové dokumentace, pokud jsou součástí požadavků objednatele.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</si>
  <si>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</si>
  <si>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</si>
  <si>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</si>
  <si>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 R</t>
  </si>
  <si>
    <t>Předání a převzetí díla</t>
  </si>
  <si>
    <t>Náklady zhotovitele, které vzniknou v souvislosti s povinnostmi zhotovitele při předání a převzetí díla.</t>
  </si>
  <si>
    <t>SUM</t>
  </si>
  <si>
    <t>END</t>
  </si>
  <si>
    <t>246000001</t>
  </si>
  <si>
    <t>barva - susp. na spoje a uzem.</t>
  </si>
  <si>
    <t>kg</t>
  </si>
  <si>
    <t>POL1_1</t>
  </si>
  <si>
    <t>341000322</t>
  </si>
  <si>
    <t>Drát uzem. AlMgSi pr. 8</t>
  </si>
  <si>
    <t>341000109</t>
  </si>
  <si>
    <t>Drát uzem. FeZn pozink. pr. 10</t>
  </si>
  <si>
    <t>345000616</t>
  </si>
  <si>
    <t>Držák sběr. tyče</t>
  </si>
  <si>
    <t>ks</t>
  </si>
  <si>
    <t>345000705</t>
  </si>
  <si>
    <t>Držák sběr. tyče boční</t>
  </si>
  <si>
    <t>345000704</t>
  </si>
  <si>
    <t>Držák sběr. tyče na krov spodní</t>
  </si>
  <si>
    <t>345000038</t>
  </si>
  <si>
    <t>KRAB. KO 125</t>
  </si>
  <si>
    <t>341000009</t>
  </si>
  <si>
    <t>pásek pozink. 30/4</t>
  </si>
  <si>
    <t>345000706</t>
  </si>
  <si>
    <t>PODPERA pro hřebenové vedení</t>
  </si>
  <si>
    <t>345000621</t>
  </si>
  <si>
    <t>Podpěra pro svislé vedení</t>
  </si>
  <si>
    <t>345000700</t>
  </si>
  <si>
    <t>PODPERA pro šikmé vedení</t>
  </si>
  <si>
    <t>358000040</t>
  </si>
  <si>
    <t>STITEK OZN. c.0 HROMOSVODOVY</t>
  </si>
  <si>
    <t>345000516</t>
  </si>
  <si>
    <t>SVORKA hromosvod FeZn</t>
  </si>
  <si>
    <t>345000113</t>
  </si>
  <si>
    <t>SVORKA SZ ZKUSEBNI</t>
  </si>
  <si>
    <t>345000608</t>
  </si>
  <si>
    <t>Tyč jímací 16/2000</t>
  </si>
  <si>
    <t>345000693</t>
  </si>
  <si>
    <t>Úhelník ochr. OU L vč. držáků</t>
  </si>
  <si>
    <t>Pol__0017</t>
  </si>
  <si>
    <t>PPV</t>
  </si>
  <si>
    <t>0R</t>
  </si>
  <si>
    <t>materiál drobný</t>
  </si>
  <si>
    <t>210020553R00</t>
  </si>
  <si>
    <t>Montáž drátu ocelového pozinkovaného, 1 ks, o průměru do 8 mm</t>
  </si>
  <si>
    <t>210020555R00</t>
  </si>
  <si>
    <t>Montáž lana pozinkovaného, 1 ks, do průměru 35 mm</t>
  </si>
  <si>
    <t>210010313R00</t>
  </si>
  <si>
    <t xml:space="preserve">Montáž krabice plastové odbočné, čtvercové, o rozměru 150 x 150 mm, hloubky 77 mm,  , do zdiva, bez zapojení,  </t>
  </si>
  <si>
    <t>Pol__0022</t>
  </si>
  <si>
    <t>Nátěr zemních spojů</t>
  </si>
  <si>
    <t>210220021R00</t>
  </si>
  <si>
    <t xml:space="preserve">Montáž uzemňovacího vedení v zemi, včetně svorek, propojení a izolace spojů, z profilů ocelových pozinkovaných  (FeZn), průřezu do 120 mm2,  </t>
  </si>
  <si>
    <t>210220401R00</t>
  </si>
  <si>
    <t xml:space="preserve">Označení svodu štítky plastovým, nebo smaltovaným,  </t>
  </si>
  <si>
    <t>210220301R00</t>
  </si>
  <si>
    <t>Montáž svorky hromosvodové do dvou šroubů</t>
  </si>
  <si>
    <t>210220302R00</t>
  </si>
  <si>
    <t>Montáž svorky hromosvodové nad dva šrouby</t>
  </si>
  <si>
    <t>210220201R00</t>
  </si>
  <si>
    <t xml:space="preserve">Montáž jímací tyče na střešní hřeben  , do 3 m délky tyče,  </t>
  </si>
  <si>
    <t>210220372R00</t>
  </si>
  <si>
    <t xml:space="preserve">Montáž ochranného úhelníku,trubky, nebo lišty do zdiva,  </t>
  </si>
  <si>
    <t>Pol__0029</t>
  </si>
  <si>
    <t>Pol__0030</t>
  </si>
  <si>
    <t>Výchozí revize</t>
  </si>
  <si>
    <t>hod</t>
  </si>
  <si>
    <t>Pol__0031</t>
  </si>
  <si>
    <t>Demontáže</t>
  </si>
  <si>
    <t>Pol__0032</t>
  </si>
  <si>
    <t>Napojení na sous. obj.</t>
  </si>
  <si>
    <t>Pol__0033</t>
  </si>
  <si>
    <t>Bourací a zedn.práce</t>
  </si>
  <si>
    <t>Pol__0034</t>
  </si>
  <si>
    <t>Předběžná prohlídka</t>
  </si>
  <si>
    <t>Pol__0035</t>
  </si>
  <si>
    <t>Dozor</t>
  </si>
  <si>
    <t>602011121RT5</t>
  </si>
  <si>
    <t xml:space="preserve">Omítka stěn z hotových směsí vrstva jádrová, cementová, sanační, tloušťka vrstvy 40 mm,  </t>
  </si>
  <si>
    <t>po jednotlivých vrstvách</t>
  </si>
  <si>
    <t>602011124R00</t>
  </si>
  <si>
    <t xml:space="preserve">Omítka stěn z hotových směsí vrstva podkladní, sanační,  , tloušťka vrstvy 15 mm,  </t>
  </si>
  <si>
    <t>602011152R00</t>
  </si>
  <si>
    <t xml:space="preserve">Omítka stěn z hotových směsí vrstva štuková, vápenocementová, sanační, tloušťka vrstvy 5 mm,  </t>
  </si>
  <si>
    <t>602023193R00</t>
  </si>
  <si>
    <t xml:space="preserve">Omítka stěn z hotových směsí adhézní nátěr, umělopryskyřičná disperze, vnitřní,  ,  </t>
  </si>
  <si>
    <t>612401391R00</t>
  </si>
  <si>
    <t>Omítky malých ploch vnitřních stěn přes 0,25 do 1 m2, vápennou štukovou omítkou</t>
  </si>
  <si>
    <t>jakoukoliv maltou, z pomocného pracovního lešení o výšce podlahy do 1900 mm a pro zatížení do 1,5 kPa,</t>
  </si>
  <si>
    <t>612409991RT2</t>
  </si>
  <si>
    <t>Začištění omítek kolem oken, dveří a obkladů apod. s použitím suché maltové směsi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</si>
  <si>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</si>
  <si>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</si>
  <si>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</si>
  <si>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622401971R00</t>
  </si>
  <si>
    <t>Příplatky k omítce vnějších stěn a štítů za přísadu pro zvýšení přilnavosti postřiku (pod jádro omítky k hladkému podkladu) nebo vyspravení nebo do štukové vrstvy (zde neplatí 620 99 Zakrývání otvorů) polyvinylacetátovou</t>
  </si>
  <si>
    <t>622471112R00</t>
  </si>
  <si>
    <t>Nátěr vnějších stěn algicidní a fungicidní</t>
  </si>
  <si>
    <t>622471317RS8</t>
  </si>
  <si>
    <t xml:space="preserve">Nátěry a nástřiky vnějších stěn a pilířů základním a krycím nátěrem (nebo přestřikem povrchu) hmota silikátová, složitost 1 ÷ 2,  </t>
  </si>
  <si>
    <t>622471320RS8</t>
  </si>
  <si>
    <t xml:space="preserve">Nátěry a nástřiky vnějších stěn a pilířů základním a krycím nátěrem (nebo přestřikem povrchu) hmota silikátová, složitost 6,  </t>
  </si>
  <si>
    <t>622472112RZ1</t>
  </si>
  <si>
    <t>Omítka vnější stěn z hotových maltových směsí štuková ze suché maltové směsi_x000D_
 stupeň složitosti 1÷2, ručně, materiál ve specifikaci</t>
  </si>
  <si>
    <t>kompletní omítkové souvrství</t>
  </si>
  <si>
    <t>622472116R00</t>
  </si>
  <si>
    <t xml:space="preserve">Omítka vnější stěn z hotových maltových směsí štuková ze suché maltové směsi_x000D_
 stupeň složitosti 6, ručně,  </t>
  </si>
  <si>
    <t>622477123RT3</t>
  </si>
  <si>
    <t>Oprava vnějších hladkých omítek stěn složitost fasády I.-II., množství opravované plochy 21 až 30 %</t>
  </si>
  <si>
    <t>postřik vodou a jednovrstvé doplnění omítky</t>
  </si>
  <si>
    <t>622477263RT3</t>
  </si>
  <si>
    <t>Oprava vnějších štukových omítek stěn složitost fasády VI., množství opravované plochy 21 až 30 %</t>
  </si>
  <si>
    <t>navlhčení podkladu, cementový postřik, jádrová omítka a štuk na uvedeném procentu plochy fasády</t>
  </si>
  <si>
    <t>622481211RT7</t>
  </si>
  <si>
    <t>Vyztužení povrchových úprav vnějších stěn stěrkou s výztužnou sklotextilní tkaninou, s dodávkou sítě a stěrkového tmelu</t>
  </si>
  <si>
    <t>622491142R00</t>
  </si>
  <si>
    <t>Nátěr fasády hydrofobní přípravkem polysiloxanovým, 2 x</t>
  </si>
  <si>
    <t>hydrofobizace vyzrálé fasády složitosti 1 až 3 nátěrem, z lešení</t>
  </si>
  <si>
    <t>622904212R00</t>
  </si>
  <si>
    <t>Očištění fasád od organických nečistot, složitost fasády 1 - 2</t>
  </si>
  <si>
    <t>622904217R00</t>
  </si>
  <si>
    <t>Očištění fasád od organických nečistot, složitost fasády 6 - 7</t>
  </si>
  <si>
    <t>624601121- Ka</t>
  </si>
  <si>
    <t>Tmelení/ vyplnění spár vč. příp. sešití, trhlina ve štítové stěně, oboustranně, vč. sádrových terčů</t>
  </si>
  <si>
    <t>585512170R</t>
  </si>
  <si>
    <t>štuková omítka pro interiér i exteriér; vápenná; štuková; ruční; zrnitost 0,00 až 0,50 mm; tl. vrstvy 1,0 až 3,0 mm; bal.</t>
  </si>
  <si>
    <t>Spotřeba cca 1,4 kg/1 m2/ 1 mm : (752,13 + 44,16) * 1,4/1000 * 5</t>
  </si>
  <si>
    <t>941941031R00</t>
  </si>
  <si>
    <t>Montáž lešení lehkého pracovního řadového s podlahami šířky od 0,80 do 1,00 m, výšky do 10 m</t>
  </si>
  <si>
    <t>včetně kotvení</t>
  </si>
  <si>
    <t>Včetně kotvení lešení.</t>
  </si>
  <si>
    <t>941941191R00</t>
  </si>
  <si>
    <t>Montáž lešení lehkého pracovního řadového s podlahami příplatek za každý další i započatý měsíc použití lešení_x000D_
 šířky šířky od 0,80 do 1,00 m a výšky do 10 m</t>
  </si>
  <si>
    <t>další 2 měsíce : 2 * 946,3</t>
  </si>
  <si>
    <t>941941831R00</t>
  </si>
  <si>
    <t>Demontáž lešení lehkého řadového s podlahami šířky od 0,8 do 1 m, výšky do 10 m</t>
  </si>
  <si>
    <t>944944011R00</t>
  </si>
  <si>
    <t xml:space="preserve">Montáž ochranné sítě z umělých vláken </t>
  </si>
  <si>
    <t>944944031R00</t>
  </si>
  <si>
    <t>Montáž ochranné sítě příplatek k ceně za každý další i započatý měsíc použití ochranných sítí_x000D_
 z umělých vláken</t>
  </si>
  <si>
    <t>944944081R00</t>
  </si>
  <si>
    <t xml:space="preserve">Demontáž ochranné sítě z umělých vláken </t>
  </si>
  <si>
    <t>944945013R00</t>
  </si>
  <si>
    <t>Montáž záchytné stříšky šířky přes 2 m</t>
  </si>
  <si>
    <t>944945193R00</t>
  </si>
  <si>
    <t>Montáž záchytné stříšky příplatek k ceně za každý další i započatý měsíc použití záchytné stříšky_x000D_
 šířky přes 2 m</t>
  </si>
  <si>
    <t>944945813R00</t>
  </si>
  <si>
    <t>Demontáž záchytné stříšky šířky přes 2 m</t>
  </si>
  <si>
    <t>zřizované současně s lehkým nebo těžkým lešením,</t>
  </si>
  <si>
    <t xml:space="preserve"> </t>
  </si>
  <si>
    <t>Vyčištění budov o výšce podlaží nad 4 m</t>
  </si>
  <si>
    <t>974031132R00</t>
  </si>
  <si>
    <t>Vysekání rýh v jakémkoliv zdivu cihelném v ploše_x000D_
 do hloubky 50 mm, šířky do 70 mm</t>
  </si>
  <si>
    <t>Včetně pomocného lešení o výšce podlahy do 1900 mm a pro zatížení do 1,5 kPa  (150 kg/m2).</t>
  </si>
  <si>
    <t>978015291R00</t>
  </si>
  <si>
    <t>Otlučení omítek vápenných nebo vápenocementových vnějších s vyškrabáním spár, s očištěním zdiva_x000D_
 1. až 4. stupni složitosti, v rozsahu do 100 %</t>
  </si>
  <si>
    <t>998011002R00</t>
  </si>
  <si>
    <t>Přesun hmot pro budovy s nosnou konstrukcí zděnou výšky přes 6 do 12 m</t>
  </si>
  <si>
    <t>5,59 + 0,65 + 17,13 + 19,15 + 0,01 + 0,01 + 0,11 + 0,02</t>
  </si>
  <si>
    <t>7286- Ka</t>
  </si>
  <si>
    <t>Demontáž VZT jednotky na fasádě a její zpětná montáž na ploché střeše, vč. kotevních a stabilizačních prostředků, prostupů potrubí atd.</t>
  </si>
  <si>
    <t>766629302R00</t>
  </si>
  <si>
    <t>Montáž otvorových prvků plastových nebo z dřevěných europrofilů oken, plochy do 2,70 m2</t>
  </si>
  <si>
    <t>766711021RT2</t>
  </si>
  <si>
    <t>Montáž otvorových prvků plastových nebo z dřevěných europrofilů vstupních dveří, na úchytky a hmoždinky</t>
  </si>
  <si>
    <t>Montáž plastových dveří včetně dodávky a montáže PU pěny.</t>
  </si>
  <si>
    <t>998766202R00</t>
  </si>
  <si>
    <t>Přesun hmot pro konstrukce truhlářské v objektech výšky do 12 m</t>
  </si>
  <si>
    <t>61143072R</t>
  </si>
  <si>
    <t>okno plastové š = 1 200 mm; h = 1 800,0 mm; OS1; Uskla 1,10 W/m2K; barva bílá; profil 5-komorový; tl. rámu 67 mm; tl. křídla 82,5 mm</t>
  </si>
  <si>
    <t>61143260- Ka</t>
  </si>
  <si>
    <t>Dveře plastové 2křídlové 170x230 cm</t>
  </si>
  <si>
    <t>767112812R00</t>
  </si>
  <si>
    <t>Demontáž stěn a příček pro zasklení svařovaných</t>
  </si>
  <si>
    <t>800-767</t>
  </si>
  <si>
    <t>767811100R00</t>
  </si>
  <si>
    <t>Montáž větracích mřížek bez rozlišení</t>
  </si>
  <si>
    <t>767996801R00</t>
  </si>
  <si>
    <t>Demontáž ostatních doplňků staveb atypických konstrukcí_x000D_
 o hmotnosti přes 20 do 50 kg</t>
  </si>
  <si>
    <t>767999801R00</t>
  </si>
  <si>
    <t>Demontáž ostatních doplňků staveb doplňků staveb_x000D_
 o hmotnosti přes 20 do 50 kg</t>
  </si>
  <si>
    <t>998767202R00</t>
  </si>
  <si>
    <t>Přesun hmot pro kovové stavební doplňk. konstrukce v objektech výšky do 12 m</t>
  </si>
  <si>
    <t>71358- Ka</t>
  </si>
  <si>
    <t>Nová revizní dvířka na fasádě, dodávka a montáž</t>
  </si>
  <si>
    <t>Položka obsahuje prořezání otvoru, osazení a dodávku rámu s dvířky včetně prošroubování a tmelení.</t>
  </si>
  <si>
    <t>767920820- Ka</t>
  </si>
  <si>
    <t>Demontáž vrat plochy do 6 m2, ocel. dveře v přízemí</t>
  </si>
  <si>
    <t>76799- Ka</t>
  </si>
  <si>
    <t>Dodávka a montáž nové stříšky nad hlavních vchodem, rozměr 2,0 x 0,9 m, ocel.kce, čirý akrylát</t>
  </si>
  <si>
    <t xml:space="preserve">ks    </t>
  </si>
  <si>
    <t>42972761R</t>
  </si>
  <si>
    <t>mřížka krycí; kruhová; rozměr pr. 160 mm; mater. výplň tahokov; barva základní nátěr; provedení s přírubou rámem a příchytkami pro osazení do zdi</t>
  </si>
  <si>
    <t>42972802R</t>
  </si>
  <si>
    <t>mřížka krycí; čtyřhranná; rozměr 160 x 160 mm; mater. výplň tahokov; barva základní nátěr; provedení s přírubou na volné konce potrubí</t>
  </si>
  <si>
    <t>42972819R</t>
  </si>
  <si>
    <t>mřížka krycí; čtyřhranná; rozměr 400 x 400 mm; mater. výplň tahokov; barva základní nátěr; provedení s přírubou na volné konce potrubí</t>
  </si>
  <si>
    <t>783401811R00</t>
  </si>
  <si>
    <t>Odstranění starých nátěrů z potrubí a armatur potrubí, do DN 50 mm</t>
  </si>
  <si>
    <t>800-783</t>
  </si>
  <si>
    <t>783424340R00</t>
  </si>
  <si>
    <t>Nátěry potrubí a armatur syntetické potrubí, do DN 50 mm, dvojnásobné s 1x emailováním a základním nátěrem</t>
  </si>
  <si>
    <t>na vzduchu schnoucí</t>
  </si>
  <si>
    <t>784011221- Ka</t>
  </si>
  <si>
    <t>Zakrytí ponechaných prvků na fasádě, včetně dodávky fólie tl. 0,04 mm</t>
  </si>
  <si>
    <t>218800651- Ka</t>
  </si>
  <si>
    <t>DMTŽ el. vodičů vedených po omítce, vč. přisazených el. krabic</t>
  </si>
  <si>
    <t>650801153R00</t>
  </si>
  <si>
    <t>Demontáž svítidla nástěnného přisazeného</t>
  </si>
  <si>
    <t>650124643- Ka</t>
  </si>
  <si>
    <t>Uložení kabelu Cu pod omítku, propojení venkovních světel, atd., vč. el.rozvodných krabic na fasádu</t>
  </si>
  <si>
    <t>4,45 + 0,31</t>
  </si>
  <si>
    <t>cca dalších 34 km : 34 * 4,45</t>
  </si>
  <si>
    <t>004111010R</t>
  </si>
  <si>
    <t xml:space="preserve">Průzkumné práce </t>
  </si>
  <si>
    <t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t>
  </si>
  <si>
    <t>610991111R00</t>
  </si>
  <si>
    <t>Zakrývání výplní vnitřních otvorů, předmětů apod. fólií Pe 0,05-0,2 mm</t>
  </si>
  <si>
    <t>které se zřizují před úpravami povrchu, a obalení osazených dveřních zárubní před znečištěním při úpravách povrchu nástřikem plastických maltovin včetně pozdějšího odkrytí,</t>
  </si>
  <si>
    <t>941955002R00</t>
  </si>
  <si>
    <t>Lešení lehké pracovní pomocné pomocné, o výšce lešeňové podlahy přes 1,2 do 1,9 m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</si>
  <si>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</si>
  <si>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</si>
  <si>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965082923R00</t>
  </si>
  <si>
    <t>Odstranění násypu pod podlahami a ochranného na střechách tloušťky do 100 mm, plochy přes 2 m2</t>
  </si>
  <si>
    <t>odhad tl. cca 5 cm : 228,85 * 0,05</t>
  </si>
  <si>
    <t>978059531R00</t>
  </si>
  <si>
    <t>Odsekání a odebrání obkladů stěn z obkládaček vnitřních z jakýchkoliv materiálů, plochy přes 2 m2</t>
  </si>
  <si>
    <t>včetně otlučení podkladní omítky až na zdivo,</t>
  </si>
  <si>
    <t>965061831- Ka</t>
  </si>
  <si>
    <t>Demontáž parket a podkladního roštu</t>
  </si>
  <si>
    <t>0,36 + 0,01 + 8,13 + 0,91 + 0,27 + 0,08</t>
  </si>
  <si>
    <t>762512125R00</t>
  </si>
  <si>
    <t>Položení podlah pod PVC montáž_x000D_
 desek cementotřískových ve dvou vrstvách šroubovaním</t>
  </si>
  <si>
    <t>998762202R00</t>
  </si>
  <si>
    <t>Přesun hmot pro konstrukce tesařské v objektech výšky do 12 m</t>
  </si>
  <si>
    <t>762526110- Ka</t>
  </si>
  <si>
    <t>Zhotovení nového roštu, hranoly, desky, zásyp</t>
  </si>
  <si>
    <t>60725016R</t>
  </si>
  <si>
    <t>deska dřevoštěpková třívrstvá pro prostředí vlhké; strana nebroušená; hrana rovná; tl = 22,0 mm</t>
  </si>
  <si>
    <t>ztratné 15 % : 228,85 * 1,15</t>
  </si>
  <si>
    <t>60725017R</t>
  </si>
  <si>
    <t>deska dřevoštěpková třívrstvá pro prostředí vlhké; strana nebroušená; hrana rovná; tl = 25,0 mm</t>
  </si>
  <si>
    <t>998776202R00</t>
  </si>
  <si>
    <t>Přesun hmot pro podlahy povlakové v objektech výšky do 12 m</t>
  </si>
  <si>
    <t>800-775</t>
  </si>
  <si>
    <t>vodorovně do 50 m</t>
  </si>
  <si>
    <t>776521100- Ka</t>
  </si>
  <si>
    <t>Lepení povlakových podlah z pásů PVC celoplošným lepením</t>
  </si>
  <si>
    <t>28342402- Ka</t>
  </si>
  <si>
    <t>Lišta soklová PVC Tarkett, vč. montáže a mont. materiálu, dekor dle podlahoviny</t>
  </si>
  <si>
    <t>284123002- Ka</t>
  </si>
  <si>
    <t>Podlahovina PVC vysocezátěžová, dekor dle výběru stavebníka</t>
  </si>
  <si>
    <t>781101111R00</t>
  </si>
  <si>
    <t>Příprava podkladu před provedením obkladu vyrovnání podkladu maltou ze SMS tl. do 7 mm</t>
  </si>
  <si>
    <t>800-771</t>
  </si>
  <si>
    <t>781101121R00</t>
  </si>
  <si>
    <t>Příprava podkladu před provedením obkladu provedení penetrace podkladu - práce</t>
  </si>
  <si>
    <t>781101141R00</t>
  </si>
  <si>
    <t>Příprava podkladu před provedením obkladu provedení hydroizolační stěrky jednovrstvé</t>
  </si>
  <si>
    <t>781111116R00</t>
  </si>
  <si>
    <t>Doplňkové práce při provádění obkladů vyřezání otvoru v obkladačce korunkou prům. do 90 mm</t>
  </si>
  <si>
    <t>781210121R00</t>
  </si>
  <si>
    <t>Obkládání stěn z obkladaček pórovinových do tmele velikosti do 150 x 150 mm</t>
  </si>
  <si>
    <t>do tmele, kladených rovnoběžně s podlahou,</t>
  </si>
  <si>
    <t>781419706RT2</t>
  </si>
  <si>
    <t>Montáž obkladů vnitřních z obkládaček pórovinových příplatky k položkám montáže obkladů vnitřních z obkladaček pórovinových příplatek za spárovací vodotěsnou hmotu - plošně</t>
  </si>
  <si>
    <t>781419711R00</t>
  </si>
  <si>
    <t>Montáž obkladů vnitřních z obkládaček pórovinových příplatky k položkám montáže obkladů vnitřních z obkladaček pórovinových příplatek k obkladu stěn za plochu do 10 m2 jedntl</t>
  </si>
  <si>
    <t>998781202R00</t>
  </si>
  <si>
    <t>Přesun hmot pro obklady keramické v objektech výšky do 12 m</t>
  </si>
  <si>
    <t>58592851R</t>
  </si>
  <si>
    <t>štuková omítka pro interiér i exteriér; vápenocementová; ruční; zrnitost do 4,00 mm; tl. vrstvy 10,0 až 25,0 mm; pevnost v tlaku 2,5 MPa; bal.</t>
  </si>
  <si>
    <t>1,7 kg/m2/1 mm : 9 * 1,7/1000 * 10</t>
  </si>
  <si>
    <t>59781348R</t>
  </si>
  <si>
    <t>obklad keramický š = 148 mm; l = 148 mm; h = 6,0 mm; pro interiér; barva světle šedá; lesk</t>
  </si>
  <si>
    <t>ztratné 15 % : 9 * 1,15</t>
  </si>
  <si>
    <t>784403801R00</t>
  </si>
  <si>
    <t>Odstranění maleb úplným omytím na sádrové omítce, v místnostech do 3,8 m</t>
  </si>
  <si>
    <t>800-784</t>
  </si>
  <si>
    <t>784191101R00</t>
  </si>
  <si>
    <t>Příprava povrchu Penetrace (napouštění) podkladu disperzní, jednonásobná</t>
  </si>
  <si>
    <t>784195222R00</t>
  </si>
  <si>
    <t>Malby z malířských směsí otěruvzdorných,  , barevné, dvojnásobné</t>
  </si>
  <si>
    <t>784195322R00</t>
  </si>
  <si>
    <t>dalších cca 34 km : 34 * 32,65</t>
  </si>
  <si>
    <t>005261030R</t>
  </si>
  <si>
    <t xml:space="preserve">Finanční rezerva </t>
  </si>
  <si>
    <t>Finanční rezerva požadovaná objednatelem jako součást smluvní ceny. Způsob jejího stanovení, čerpání a vykazování definuje objednatel.</t>
  </si>
  <si>
    <t>odhad tl. cca 5 cm : 76,6 * 0,05</t>
  </si>
  <si>
    <t>0,12 + 2,72 + 0,25 + 0,05</t>
  </si>
  <si>
    <t>ztratné 15 % : 76,6 * 1,15</t>
  </si>
  <si>
    <t>776521200- Ka</t>
  </si>
  <si>
    <t>Montáž sportovního povrchu</t>
  </si>
  <si>
    <t>28342403- Ka</t>
  </si>
  <si>
    <t>Lišta soklová pro sportovní podlahu, dekor dle podlahoviny, vč. montáže a mont. materiálu</t>
  </si>
  <si>
    <t>28412354- Ka</t>
  </si>
  <si>
    <t>Podlahovina PVC pro sportovní povrchy, Supreme Plus, dekor dle výběru stavebníka</t>
  </si>
  <si>
    <t>dalších cca 34 km : 34 * 10,72</t>
  </si>
</sst>
</file>

<file path=xl/styles.xml><?xml version="1.0" encoding="utf-8"?>
<styleSheet xmlns="http://schemas.openxmlformats.org/spreadsheetml/2006/main">
  <numFmts count="1">
    <numFmt numFmtId="164" formatCode="#,##0.00000"/>
  </numFmts>
  <fonts count="22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4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4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28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2" xfId="0" applyNumberFormat="1" applyFont="1" applyBorder="1" applyAlignment="1">
      <alignment horizontal="right" vertical="center" wrapText="1" shrinkToFit="1"/>
    </xf>
    <xf numFmtId="4" fontId="3" fillId="0" borderId="32" xfId="0" applyNumberFormat="1" applyFont="1" applyBorder="1" applyAlignment="1">
      <alignment horizontal="right" vertical="center" shrinkToFit="1"/>
    </xf>
    <xf numFmtId="4" fontId="0" fillId="0" borderId="32" xfId="0" applyNumberFormat="1" applyBorder="1" applyAlignment="1">
      <alignment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 shrinkToFit="1"/>
    </xf>
    <xf numFmtId="4" fontId="5" fillId="0" borderId="32" xfId="0" applyNumberFormat="1" applyFont="1" applyBorder="1" applyAlignment="1">
      <alignment vertical="center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2" xfId="0" applyNumberFormat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wrapText="1" shrinkToFit="1"/>
    </xf>
    <xf numFmtId="4" fontId="15" fillId="3" borderId="35" xfId="0" applyNumberFormat="1" applyFont="1" applyFill="1" applyBorder="1" applyAlignment="1">
      <alignment vertical="center" shrinkToFit="1"/>
    </xf>
    <xf numFmtId="4" fontId="0" fillId="3" borderId="36" xfId="0" applyNumberFormat="1" applyFill="1" applyBorder="1" applyAlignment="1">
      <alignment vertical="center" shrinkToFit="1"/>
    </xf>
    <xf numFmtId="3" fontId="0" fillId="3" borderId="36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6" fillId="5" borderId="28" xfId="0" applyFont="1" applyFill="1" applyBorder="1" applyAlignment="1">
      <alignment horizontal="center" vertical="center" wrapText="1"/>
    </xf>
    <xf numFmtId="0" fontId="16" fillId="5" borderId="29" xfId="0" applyFont="1" applyFill="1" applyBorder="1" applyAlignment="1">
      <alignment horizontal="center" vertical="center" wrapText="1"/>
    </xf>
    <xf numFmtId="0" fontId="16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3" fontId="3" fillId="0" borderId="33" xfId="0" applyNumberFormat="1" applyFont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6" xfId="0" applyNumberFormat="1" applyFont="1" applyFill="1" applyBorder="1" applyAlignment="1">
      <alignment horizontal="center" vertical="center"/>
    </xf>
    <xf numFmtId="4" fontId="3" fillId="3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164" fontId="18" fillId="0" borderId="0" xfId="0" applyNumberFormat="1" applyFont="1" applyBorder="1" applyAlignment="1">
      <alignment horizontal="center" vertical="top" wrapText="1" shrinkToFit="1"/>
    </xf>
    <xf numFmtId="164" fontId="18" fillId="0" borderId="0" xfId="0" applyNumberFormat="1" applyFont="1" applyBorder="1" applyAlignment="1">
      <alignment vertical="top" wrapText="1" shrinkToFi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4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4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21" fillId="0" borderId="0" xfId="0" applyNumberFormat="1" applyFont="1" applyAlignment="1">
      <alignment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4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164" fontId="18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164" fontId="20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9" fillId="0" borderId="18" xfId="0" applyNumberFormat="1" applyFont="1" applyBorder="1" applyAlignment="1">
      <alignment horizontal="left" vertical="top" wrapText="1"/>
    </xf>
    <xf numFmtId="0" fontId="19" fillId="0" borderId="18" xfId="0" applyNumberFormat="1" applyFont="1" applyBorder="1" applyAlignment="1">
      <alignment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0" fontId="19" fillId="0" borderId="0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1.100\BUILDpowerS\Templates\Rozpocty\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2" sqref="A2:G2"/>
    </sheetView>
  </sheetViews>
  <sheetFormatPr defaultRowHeight="13.2"/>
  <sheetData>
    <row r="1" spans="1:7">
      <c r="A1" s="21" t="s">
        <v>38</v>
      </c>
    </row>
    <row r="2" spans="1:7" ht="57.75" customHeight="1">
      <c r="A2" s="196" t="s">
        <v>39</v>
      </c>
      <c r="B2" s="196"/>
      <c r="C2" s="196"/>
      <c r="D2" s="196"/>
      <c r="E2" s="196"/>
      <c r="F2" s="196"/>
      <c r="G2" s="196"/>
    </row>
  </sheetData>
  <sheetProtection algorithmName="SHA-512" hashValue="5HHPBMKLigwT0nrE0GVx1PwWRw+Q2JS3HKHaK1389/gVd1mcd2QmW1Vq5+Aa8khy/gte6GSs+t5tQkP6+sb7DA==" saltValue="AbH2+XLxGIf2kNld/tr94Q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85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3.2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>
      <c r="A1" s="47" t="s">
        <v>36</v>
      </c>
      <c r="B1" s="230" t="s">
        <v>41</v>
      </c>
      <c r="C1" s="231"/>
      <c r="D1" s="231"/>
      <c r="E1" s="231"/>
      <c r="F1" s="231"/>
      <c r="G1" s="231"/>
      <c r="H1" s="231"/>
      <c r="I1" s="231"/>
      <c r="J1" s="232"/>
    </row>
    <row r="2" spans="1:15" ht="36" customHeight="1">
      <c r="A2" s="2"/>
      <c r="B2" s="76" t="s">
        <v>22</v>
      </c>
      <c r="C2" s="77"/>
      <c r="D2" s="78" t="s">
        <v>43</v>
      </c>
      <c r="E2" s="236" t="s">
        <v>44</v>
      </c>
      <c r="F2" s="237"/>
      <c r="G2" s="237"/>
      <c r="H2" s="237"/>
      <c r="I2" s="237"/>
      <c r="J2" s="238"/>
      <c r="O2" s="1"/>
    </row>
    <row r="3" spans="1:15" ht="27" hidden="1" customHeight="1">
      <c r="A3" s="2"/>
      <c r="B3" s="79"/>
      <c r="C3" s="77"/>
      <c r="D3" s="80"/>
      <c r="E3" s="239"/>
      <c r="F3" s="240"/>
      <c r="G3" s="240"/>
      <c r="H3" s="240"/>
      <c r="I3" s="240"/>
      <c r="J3" s="241"/>
    </row>
    <row r="4" spans="1:15" ht="23.25" customHeight="1">
      <c r="A4" s="2"/>
      <c r="B4" s="81"/>
      <c r="C4" s="82"/>
      <c r="D4" s="83"/>
      <c r="E4" s="220"/>
      <c r="F4" s="220"/>
      <c r="G4" s="220"/>
      <c r="H4" s="220"/>
      <c r="I4" s="220"/>
      <c r="J4" s="221"/>
    </row>
    <row r="5" spans="1:15" ht="24" customHeight="1">
      <c r="A5" s="2"/>
      <c r="B5" s="31" t="s">
        <v>42</v>
      </c>
      <c r="D5" s="224"/>
      <c r="E5" s="225"/>
      <c r="F5" s="225"/>
      <c r="G5" s="225"/>
      <c r="H5" s="18" t="s">
        <v>40</v>
      </c>
      <c r="I5" s="22"/>
      <c r="J5" s="8"/>
    </row>
    <row r="6" spans="1:15" ht="15.75" customHeight="1">
      <c r="A6" s="2"/>
      <c r="B6" s="28"/>
      <c r="C6" s="55"/>
      <c r="D6" s="226"/>
      <c r="E6" s="227"/>
      <c r="F6" s="227"/>
      <c r="G6" s="227"/>
      <c r="H6" s="18" t="s">
        <v>34</v>
      </c>
      <c r="I6" s="22"/>
      <c r="J6" s="8"/>
    </row>
    <row r="7" spans="1:15" ht="15.75" customHeight="1">
      <c r="A7" s="2"/>
      <c r="B7" s="29"/>
      <c r="C7" s="56"/>
      <c r="D7" s="53"/>
      <c r="E7" s="228"/>
      <c r="F7" s="229"/>
      <c r="G7" s="229"/>
      <c r="H7" s="24"/>
      <c r="I7" s="23"/>
      <c r="J7" s="34"/>
    </row>
    <row r="8" spans="1:15" ht="24" hidden="1" customHeight="1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>
      <c r="A9" s="2"/>
      <c r="B9" s="2"/>
      <c r="D9" s="51"/>
      <c r="H9" s="18" t="s">
        <v>34</v>
      </c>
      <c r="I9" s="22"/>
      <c r="J9" s="8"/>
    </row>
    <row r="10" spans="1:15" ht="15.75" hidden="1" customHeight="1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>
      <c r="A11" s="2"/>
      <c r="B11" s="31" t="s">
        <v>19</v>
      </c>
      <c r="D11" s="243"/>
      <c r="E11" s="243"/>
      <c r="F11" s="243"/>
      <c r="G11" s="243"/>
      <c r="H11" s="18" t="s">
        <v>40</v>
      </c>
      <c r="I11" s="85"/>
      <c r="J11" s="8"/>
    </row>
    <row r="12" spans="1:15" ht="15.75" customHeight="1">
      <c r="A12" s="2"/>
      <c r="B12" s="28"/>
      <c r="C12" s="55"/>
      <c r="D12" s="219"/>
      <c r="E12" s="219"/>
      <c r="F12" s="219"/>
      <c r="G12" s="219"/>
      <c r="H12" s="18" t="s">
        <v>34</v>
      </c>
      <c r="I12" s="85"/>
      <c r="J12" s="8"/>
    </row>
    <row r="13" spans="1:15" ht="15.75" customHeight="1">
      <c r="A13" s="2"/>
      <c r="B13" s="29"/>
      <c r="C13" s="56"/>
      <c r="D13" s="84"/>
      <c r="E13" s="222"/>
      <c r="F13" s="223"/>
      <c r="G13" s="223"/>
      <c r="H13" s="19"/>
      <c r="I13" s="23"/>
      <c r="J13" s="34"/>
    </row>
    <row r="14" spans="1:15" ht="24" customHeight="1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>
      <c r="A15" s="2"/>
      <c r="B15" s="35" t="s">
        <v>32</v>
      </c>
      <c r="C15" s="61"/>
      <c r="D15" s="54"/>
      <c r="E15" s="242"/>
      <c r="F15" s="242"/>
      <c r="G15" s="244"/>
      <c r="H15" s="244"/>
      <c r="I15" s="244" t="s">
        <v>29</v>
      </c>
      <c r="J15" s="245"/>
    </row>
    <row r="16" spans="1:15" ht="23.25" customHeight="1">
      <c r="A16" s="142" t="s">
        <v>24</v>
      </c>
      <c r="B16" s="38" t="s">
        <v>24</v>
      </c>
      <c r="C16" s="62"/>
      <c r="D16" s="63"/>
      <c r="E16" s="208"/>
      <c r="F16" s="209"/>
      <c r="G16" s="208"/>
      <c r="H16" s="209"/>
      <c r="I16" s="208">
        <f>SUMIF(F54:F81,A16,I54:I81)+SUMIF(F54:F81,"PSU",I54:I81)</f>
        <v>0</v>
      </c>
      <c r="J16" s="210"/>
    </row>
    <row r="17" spans="1:10" ht="23.25" customHeight="1">
      <c r="A17" s="142" t="s">
        <v>25</v>
      </c>
      <c r="B17" s="38" t="s">
        <v>25</v>
      </c>
      <c r="C17" s="62"/>
      <c r="D17" s="63"/>
      <c r="E17" s="208"/>
      <c r="F17" s="209"/>
      <c r="G17" s="208"/>
      <c r="H17" s="209"/>
      <c r="I17" s="208">
        <f>SUMIF(F54:F81,A17,I54:I81)</f>
        <v>0</v>
      </c>
      <c r="J17" s="210"/>
    </row>
    <row r="18" spans="1:10" ht="23.25" customHeight="1">
      <c r="A18" s="142" t="s">
        <v>26</v>
      </c>
      <c r="B18" s="38" t="s">
        <v>26</v>
      </c>
      <c r="C18" s="62"/>
      <c r="D18" s="63"/>
      <c r="E18" s="208"/>
      <c r="F18" s="209"/>
      <c r="G18" s="208"/>
      <c r="H18" s="209"/>
      <c r="I18" s="208">
        <f>SUMIF(F54:F81,A18,I54:I81)</f>
        <v>0</v>
      </c>
      <c r="J18" s="210"/>
    </row>
    <row r="19" spans="1:10" ht="23.25" customHeight="1">
      <c r="A19" s="142" t="s">
        <v>112</v>
      </c>
      <c r="B19" s="38" t="s">
        <v>27</v>
      </c>
      <c r="C19" s="62"/>
      <c r="D19" s="63"/>
      <c r="E19" s="208"/>
      <c r="F19" s="209"/>
      <c r="G19" s="208"/>
      <c r="H19" s="209"/>
      <c r="I19" s="208">
        <f>SUMIF(F54:F81,A19,I54:I81)</f>
        <v>0</v>
      </c>
      <c r="J19" s="210"/>
    </row>
    <row r="20" spans="1:10" ht="23.25" customHeight="1">
      <c r="A20" s="142" t="s">
        <v>113</v>
      </c>
      <c r="B20" s="38" t="s">
        <v>28</v>
      </c>
      <c r="C20" s="62"/>
      <c r="D20" s="63"/>
      <c r="E20" s="208"/>
      <c r="F20" s="209"/>
      <c r="G20" s="208"/>
      <c r="H20" s="209"/>
      <c r="I20" s="208">
        <f>SUMIF(F54:F81,A20,I54:I81)</f>
        <v>0</v>
      </c>
      <c r="J20" s="210"/>
    </row>
    <row r="21" spans="1:10" ht="23.25" customHeight="1">
      <c r="A21" s="2"/>
      <c r="B21" s="48" t="s">
        <v>29</v>
      </c>
      <c r="C21" s="64"/>
      <c r="D21" s="65"/>
      <c r="E21" s="211"/>
      <c r="F21" s="246"/>
      <c r="G21" s="211"/>
      <c r="H21" s="246"/>
      <c r="I21" s="211">
        <f>SUM(I16:J20)</f>
        <v>0</v>
      </c>
      <c r="J21" s="212"/>
    </row>
    <row r="22" spans="1:10" ht="33" customHeight="1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>
      <c r="A23" s="2"/>
      <c r="B23" s="38" t="s">
        <v>12</v>
      </c>
      <c r="C23" s="62"/>
      <c r="D23" s="63"/>
      <c r="E23" s="67">
        <v>15</v>
      </c>
      <c r="F23" s="39" t="s">
        <v>0</v>
      </c>
      <c r="G23" s="206">
        <f>ZakladDPHSniVypocet</f>
        <v>0</v>
      </c>
      <c r="H23" s="207"/>
      <c r="I23" s="207"/>
      <c r="J23" s="40" t="str">
        <f t="shared" ref="J23:J28" si="0">Mena</f>
        <v>CZK</v>
      </c>
    </row>
    <row r="24" spans="1:10" ht="23.25" hidden="1" customHeight="1">
      <c r="A24" s="2"/>
      <c r="B24" s="38" t="s">
        <v>13</v>
      </c>
      <c r="C24" s="62"/>
      <c r="D24" s="63"/>
      <c r="E24" s="67">
        <f>SazbaDPH1</f>
        <v>15</v>
      </c>
      <c r="F24" s="39" t="s">
        <v>0</v>
      </c>
      <c r="G24" s="204">
        <f>I23*E23/100</f>
        <v>0</v>
      </c>
      <c r="H24" s="205"/>
      <c r="I24" s="205"/>
      <c r="J24" s="40" t="str">
        <f t="shared" si="0"/>
        <v>CZK</v>
      </c>
    </row>
    <row r="25" spans="1:10" ht="23.25" customHeight="1">
      <c r="A25" s="2"/>
      <c r="B25" s="38" t="s">
        <v>14</v>
      </c>
      <c r="C25" s="62"/>
      <c r="D25" s="63"/>
      <c r="E25" s="67">
        <v>21</v>
      </c>
      <c r="F25" s="39" t="s">
        <v>0</v>
      </c>
      <c r="G25" s="206">
        <f>ZakladDPHZaklVypocet</f>
        <v>0</v>
      </c>
      <c r="H25" s="207"/>
      <c r="I25" s="207"/>
      <c r="J25" s="40" t="str">
        <f t="shared" si="0"/>
        <v>CZK</v>
      </c>
    </row>
    <row r="26" spans="1:10" ht="23.25" hidden="1" customHeight="1">
      <c r="A26" s="2"/>
      <c r="B26" s="32" t="s">
        <v>15</v>
      </c>
      <c r="C26" s="68"/>
      <c r="D26" s="54"/>
      <c r="E26" s="69">
        <f>SazbaDPH2</f>
        <v>21</v>
      </c>
      <c r="F26" s="30" t="s">
        <v>0</v>
      </c>
      <c r="G26" s="233">
        <f>I25*E25/100</f>
        <v>0</v>
      </c>
      <c r="H26" s="234"/>
      <c r="I26" s="234"/>
      <c r="J26" s="37" t="str">
        <f t="shared" si="0"/>
        <v>CZK</v>
      </c>
    </row>
    <row r="27" spans="1:10" ht="23.25" customHeight="1" thickBot="1">
      <c r="A27" s="2">
        <f>ZakladDPHSni+ZakladDPHZakl</f>
        <v>0</v>
      </c>
      <c r="B27" s="31" t="s">
        <v>4</v>
      </c>
      <c r="C27" s="70"/>
      <c r="D27" s="71"/>
      <c r="E27" s="70"/>
      <c r="F27" s="16"/>
      <c r="G27" s="235">
        <f>CenaCelkemBezDPH-(ZakladDPHSni+ZakladDPHZakl)</f>
        <v>0</v>
      </c>
      <c r="H27" s="235"/>
      <c r="I27" s="235"/>
      <c r="J27" s="41" t="str">
        <f t="shared" si="0"/>
        <v>CZK</v>
      </c>
    </row>
    <row r="28" spans="1:10" ht="27.75" customHeight="1" thickBot="1">
      <c r="A28" s="2">
        <f>(A27-INT(A27))*100</f>
        <v>0</v>
      </c>
      <c r="B28" s="116" t="s">
        <v>23</v>
      </c>
      <c r="C28" s="117"/>
      <c r="D28" s="117"/>
      <c r="E28" s="118"/>
      <c r="F28" s="119"/>
      <c r="G28" s="214">
        <f>A27</f>
        <v>0</v>
      </c>
      <c r="H28" s="214"/>
      <c r="I28" s="214"/>
      <c r="J28" s="120" t="str">
        <f t="shared" si="0"/>
        <v>CZK</v>
      </c>
    </row>
    <row r="29" spans="1:10" ht="27.75" hidden="1" customHeight="1" thickBot="1">
      <c r="A29" s="2"/>
      <c r="B29" s="116" t="s">
        <v>35</v>
      </c>
      <c r="C29" s="121"/>
      <c r="D29" s="121"/>
      <c r="E29" s="121"/>
      <c r="F29" s="122"/>
      <c r="G29" s="213">
        <f>ZakladDPHSni+DPHSni+ZakladDPHZakl+DPHZakl+Zaokrouhleni</f>
        <v>0</v>
      </c>
      <c r="H29" s="213"/>
      <c r="I29" s="213"/>
      <c r="J29" s="123" t="s">
        <v>56</v>
      </c>
    </row>
    <row r="30" spans="1:10" ht="12.75" customHeight="1">
      <c r="A30" s="2"/>
      <c r="B30" s="2"/>
      <c r="J30" s="9"/>
    </row>
    <row r="31" spans="1:10" ht="30" customHeight="1">
      <c r="A31" s="2"/>
      <c r="B31" s="2"/>
      <c r="J31" s="9"/>
    </row>
    <row r="32" spans="1:10" ht="18.75" customHeight="1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>
      <c r="A33" s="2"/>
      <c r="B33" s="2"/>
      <c r="J33" s="9"/>
    </row>
    <row r="34" spans="1:10" s="21" customFormat="1" ht="18.75" customHeight="1">
      <c r="A34" s="20"/>
      <c r="B34" s="20"/>
      <c r="C34" s="74"/>
      <c r="D34" s="215"/>
      <c r="E34" s="216"/>
      <c r="G34" s="217"/>
      <c r="H34" s="218"/>
      <c r="I34" s="218"/>
      <c r="J34" s="25"/>
    </row>
    <row r="35" spans="1:10" ht="12.75" customHeight="1">
      <c r="A35" s="2"/>
      <c r="B35" s="2"/>
      <c r="D35" s="203" t="s">
        <v>2</v>
      </c>
      <c r="E35" s="203"/>
      <c r="H35" s="10" t="s">
        <v>3</v>
      </c>
      <c r="J35" s="9"/>
    </row>
    <row r="36" spans="1:10" ht="13.5" customHeight="1" thickBot="1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>
      <c r="B37" s="89" t="s">
        <v>16</v>
      </c>
      <c r="C37" s="90"/>
      <c r="D37" s="90"/>
      <c r="E37" s="90"/>
      <c r="F37" s="91"/>
      <c r="G37" s="91"/>
      <c r="H37" s="91"/>
      <c r="I37" s="91"/>
      <c r="J37" s="92"/>
    </row>
    <row r="38" spans="1:10" ht="25.5" customHeight="1">
      <c r="A38" s="88" t="s">
        <v>37</v>
      </c>
      <c r="B38" s="93" t="s">
        <v>17</v>
      </c>
      <c r="C38" s="94" t="s">
        <v>5</v>
      </c>
      <c r="D38" s="94"/>
      <c r="E38" s="94"/>
      <c r="F38" s="95" t="str">
        <f>B23</f>
        <v>Základ pro sníženou DPH</v>
      </c>
      <c r="G38" s="95" t="str">
        <f>B25</f>
        <v>Základ pro základní DPH</v>
      </c>
      <c r="H38" s="96" t="s">
        <v>18</v>
      </c>
      <c r="I38" s="97" t="s">
        <v>1</v>
      </c>
      <c r="J38" s="98" t="s">
        <v>0</v>
      </c>
    </row>
    <row r="39" spans="1:10" ht="25.5" hidden="1" customHeight="1">
      <c r="A39" s="88">
        <v>1</v>
      </c>
      <c r="B39" s="99" t="s">
        <v>45</v>
      </c>
      <c r="C39" s="199"/>
      <c r="D39" s="199"/>
      <c r="E39" s="199"/>
      <c r="F39" s="100">
        <f>'001 001 Pol'!AE222+'001 002 Pol'!AE47+'001 003 Pol'!AE126+'001 004 Pol'!AE75+'001 005 Pol'!AE59</f>
        <v>0</v>
      </c>
      <c r="G39" s="101">
        <f>'001 001 Pol'!AF222+'001 002 Pol'!AF47+'001 003 Pol'!AF126+'001 004 Pol'!AF75+'001 005 Pol'!AF59</f>
        <v>0</v>
      </c>
      <c r="H39" s="102"/>
      <c r="I39" s="103">
        <f>F39+G39+H39</f>
        <v>0</v>
      </c>
      <c r="J39" s="104" t="str">
        <f>IF(CenaCelkemVypocet=0,"",I39/CenaCelkemVypocet*100)</f>
        <v/>
      </c>
    </row>
    <row r="40" spans="1:10" ht="25.5" customHeight="1">
      <c r="A40" s="88">
        <v>2</v>
      </c>
      <c r="B40" s="105"/>
      <c r="C40" s="202" t="s">
        <v>46</v>
      </c>
      <c r="D40" s="202"/>
      <c r="E40" s="202"/>
      <c r="F40" s="106"/>
      <c r="G40" s="107"/>
      <c r="H40" s="107"/>
      <c r="I40" s="108"/>
      <c r="J40" s="109"/>
    </row>
    <row r="41" spans="1:10" ht="25.5" customHeight="1">
      <c r="A41" s="88">
        <v>2</v>
      </c>
      <c r="B41" s="105" t="s">
        <v>43</v>
      </c>
      <c r="C41" s="202" t="s">
        <v>44</v>
      </c>
      <c r="D41" s="202"/>
      <c r="E41" s="202"/>
      <c r="F41" s="106">
        <f>'001 001 Pol'!AE222+'001 002 Pol'!AE47+'001 003 Pol'!AE126+'001 004 Pol'!AE75+'001 005 Pol'!AE59</f>
        <v>0</v>
      </c>
      <c r="G41" s="107">
        <f>'001 001 Pol'!AF222+'001 002 Pol'!AF47+'001 003 Pol'!AF126+'001 004 Pol'!AF75+'001 005 Pol'!AF59</f>
        <v>0</v>
      </c>
      <c r="H41" s="107"/>
      <c r="I41" s="108">
        <f t="shared" ref="I41:I46" si="1">F41+G41+H41</f>
        <v>0</v>
      </c>
      <c r="J41" s="109" t="str">
        <f t="shared" ref="J41:J46" si="2">IF(CenaCelkemVypocet=0,"",I41/CenaCelkemVypocet*100)</f>
        <v/>
      </c>
    </row>
    <row r="42" spans="1:10" ht="25.5" customHeight="1">
      <c r="A42" s="88">
        <v>3</v>
      </c>
      <c r="B42" s="110" t="s">
        <v>43</v>
      </c>
      <c r="C42" s="199" t="s">
        <v>44</v>
      </c>
      <c r="D42" s="199"/>
      <c r="E42" s="199"/>
      <c r="F42" s="111">
        <f>'001 001 Pol'!AE222</f>
        <v>0</v>
      </c>
      <c r="G42" s="102">
        <f>'001 001 Pol'!AF222</f>
        <v>0</v>
      </c>
      <c r="H42" s="102"/>
      <c r="I42" s="103">
        <f t="shared" si="1"/>
        <v>0</v>
      </c>
      <c r="J42" s="104" t="str">
        <f t="shared" si="2"/>
        <v/>
      </c>
    </row>
    <row r="43" spans="1:10" ht="25.5" customHeight="1">
      <c r="A43" s="88">
        <v>3</v>
      </c>
      <c r="B43" s="110" t="s">
        <v>47</v>
      </c>
      <c r="C43" s="199" t="s">
        <v>48</v>
      </c>
      <c r="D43" s="199"/>
      <c r="E43" s="199"/>
      <c r="F43" s="111">
        <f>'001 002 Pol'!AE47</f>
        <v>0</v>
      </c>
      <c r="G43" s="102">
        <f>'001 002 Pol'!AF47</f>
        <v>0</v>
      </c>
      <c r="H43" s="102"/>
      <c r="I43" s="103">
        <f t="shared" si="1"/>
        <v>0</v>
      </c>
      <c r="J43" s="104" t="str">
        <f t="shared" si="2"/>
        <v/>
      </c>
    </row>
    <row r="44" spans="1:10" ht="25.5" customHeight="1">
      <c r="A44" s="88">
        <v>3</v>
      </c>
      <c r="B44" s="110" t="s">
        <v>49</v>
      </c>
      <c r="C44" s="199" t="s">
        <v>50</v>
      </c>
      <c r="D44" s="199"/>
      <c r="E44" s="199"/>
      <c r="F44" s="111">
        <f>'001 003 Pol'!AE126</f>
        <v>0</v>
      </c>
      <c r="G44" s="102">
        <f>'001 003 Pol'!AF126</f>
        <v>0</v>
      </c>
      <c r="H44" s="102"/>
      <c r="I44" s="103">
        <f t="shared" si="1"/>
        <v>0</v>
      </c>
      <c r="J44" s="104" t="str">
        <f t="shared" si="2"/>
        <v/>
      </c>
    </row>
    <row r="45" spans="1:10" ht="25.5" customHeight="1">
      <c r="A45" s="88">
        <v>3</v>
      </c>
      <c r="B45" s="110" t="s">
        <v>51</v>
      </c>
      <c r="C45" s="199" t="s">
        <v>52</v>
      </c>
      <c r="D45" s="199"/>
      <c r="E45" s="199"/>
      <c r="F45" s="111">
        <f>'001 004 Pol'!AE75</f>
        <v>0</v>
      </c>
      <c r="G45" s="102">
        <f>'001 004 Pol'!AF75</f>
        <v>0</v>
      </c>
      <c r="H45" s="102"/>
      <c r="I45" s="103">
        <f t="shared" si="1"/>
        <v>0</v>
      </c>
      <c r="J45" s="104" t="str">
        <f t="shared" si="2"/>
        <v/>
      </c>
    </row>
    <row r="46" spans="1:10" ht="25.5" customHeight="1">
      <c r="A46" s="88">
        <v>3</v>
      </c>
      <c r="B46" s="110" t="s">
        <v>53</v>
      </c>
      <c r="C46" s="199" t="s">
        <v>54</v>
      </c>
      <c r="D46" s="199"/>
      <c r="E46" s="199"/>
      <c r="F46" s="111">
        <f>'001 005 Pol'!AE59</f>
        <v>0</v>
      </c>
      <c r="G46" s="102">
        <f>'001 005 Pol'!AF59</f>
        <v>0</v>
      </c>
      <c r="H46" s="102"/>
      <c r="I46" s="103">
        <f t="shared" si="1"/>
        <v>0</v>
      </c>
      <c r="J46" s="104" t="str">
        <f t="shared" si="2"/>
        <v/>
      </c>
    </row>
    <row r="47" spans="1:10" ht="25.5" customHeight="1">
      <c r="A47" s="88"/>
      <c r="B47" s="200" t="s">
        <v>55</v>
      </c>
      <c r="C47" s="201"/>
      <c r="D47" s="201"/>
      <c r="E47" s="201"/>
      <c r="F47" s="112">
        <f>SUMIF(A39:A46,"=1",F39:F46)</f>
        <v>0</v>
      </c>
      <c r="G47" s="113">
        <f>SUMIF(A39:A46,"=1",G39:G46)</f>
        <v>0</v>
      </c>
      <c r="H47" s="113">
        <f>SUMIF(A39:A46,"=1",H39:H46)</f>
        <v>0</v>
      </c>
      <c r="I47" s="114">
        <f>SUMIF(A39:A46,"=1",I39:I46)</f>
        <v>0</v>
      </c>
      <c r="J47" s="115">
        <f>SUMIF(A39:A46,"=1",J39:J46)</f>
        <v>0</v>
      </c>
    </row>
    <row r="51" spans="1:10" ht="15.6">
      <c r="B51" s="124" t="s">
        <v>57</v>
      </c>
    </row>
    <row r="53" spans="1:10" ht="25.5" customHeight="1">
      <c r="A53" s="126"/>
      <c r="B53" s="129" t="s">
        <v>17</v>
      </c>
      <c r="C53" s="129" t="s">
        <v>5</v>
      </c>
      <c r="D53" s="130"/>
      <c r="E53" s="130"/>
      <c r="F53" s="131" t="s">
        <v>58</v>
      </c>
      <c r="G53" s="131"/>
      <c r="H53" s="131"/>
      <c r="I53" s="131" t="s">
        <v>29</v>
      </c>
      <c r="J53" s="131" t="s">
        <v>0</v>
      </c>
    </row>
    <row r="54" spans="1:10" ht="36.75" customHeight="1">
      <c r="A54" s="127"/>
      <c r="B54" s="132" t="s">
        <v>59</v>
      </c>
      <c r="C54" s="197" t="s">
        <v>60</v>
      </c>
      <c r="D54" s="198"/>
      <c r="E54" s="198"/>
      <c r="F54" s="138" t="s">
        <v>24</v>
      </c>
      <c r="G54" s="139"/>
      <c r="H54" s="139"/>
      <c r="I54" s="139">
        <f>'001 002 Pol'!G8</f>
        <v>0</v>
      </c>
      <c r="J54" s="136" t="str">
        <f>IF(I82=0,"",I54/I82*100)</f>
        <v/>
      </c>
    </row>
    <row r="55" spans="1:10" ht="36.75" customHeight="1">
      <c r="A55" s="127"/>
      <c r="B55" s="132" t="s">
        <v>61</v>
      </c>
      <c r="C55" s="197" t="s">
        <v>62</v>
      </c>
      <c r="D55" s="198"/>
      <c r="E55" s="198"/>
      <c r="F55" s="138" t="s">
        <v>24</v>
      </c>
      <c r="G55" s="139"/>
      <c r="H55" s="139"/>
      <c r="I55" s="139">
        <f>'001 002 Pol'!G27</f>
        <v>0</v>
      </c>
      <c r="J55" s="136" t="str">
        <f>IF(I82=0,"",I55/I82*100)</f>
        <v/>
      </c>
    </row>
    <row r="56" spans="1:10" ht="36.75" customHeight="1">
      <c r="A56" s="127"/>
      <c r="B56" s="132" t="s">
        <v>63</v>
      </c>
      <c r="C56" s="197" t="s">
        <v>64</v>
      </c>
      <c r="D56" s="198"/>
      <c r="E56" s="198"/>
      <c r="F56" s="138" t="s">
        <v>24</v>
      </c>
      <c r="G56" s="139"/>
      <c r="H56" s="139"/>
      <c r="I56" s="139">
        <f>'001 001 Pol'!G8</f>
        <v>0</v>
      </c>
      <c r="J56" s="136" t="str">
        <f>IF(I82=0,"",I56/I82*100)</f>
        <v/>
      </c>
    </row>
    <row r="57" spans="1:10" ht="36.75" customHeight="1">
      <c r="A57" s="127"/>
      <c r="B57" s="132" t="s">
        <v>65</v>
      </c>
      <c r="C57" s="197" t="s">
        <v>66</v>
      </c>
      <c r="D57" s="198"/>
      <c r="E57" s="198"/>
      <c r="F57" s="138" t="s">
        <v>24</v>
      </c>
      <c r="G57" s="139"/>
      <c r="H57" s="139"/>
      <c r="I57" s="139">
        <f>'001 001 Pol'!G18</f>
        <v>0</v>
      </c>
      <c r="J57" s="136" t="str">
        <f>IF(I82=0,"",I57/I82*100)</f>
        <v/>
      </c>
    </row>
    <row r="58" spans="1:10" ht="36.75" customHeight="1">
      <c r="A58" s="127"/>
      <c r="B58" s="132" t="s">
        <v>67</v>
      </c>
      <c r="C58" s="197" t="s">
        <v>68</v>
      </c>
      <c r="D58" s="198"/>
      <c r="E58" s="198"/>
      <c r="F58" s="138" t="s">
        <v>24</v>
      </c>
      <c r="G58" s="139"/>
      <c r="H58" s="139"/>
      <c r="I58" s="139">
        <f>'001 003 Pol'!G8</f>
        <v>0</v>
      </c>
      <c r="J58" s="136" t="str">
        <f>IF(I82=0,"",I58/I82*100)</f>
        <v/>
      </c>
    </row>
    <row r="59" spans="1:10" ht="36.75" customHeight="1">
      <c r="A59" s="127"/>
      <c r="B59" s="132" t="s">
        <v>69</v>
      </c>
      <c r="C59" s="197" t="s">
        <v>70</v>
      </c>
      <c r="D59" s="198"/>
      <c r="E59" s="198"/>
      <c r="F59" s="138" t="s">
        <v>24</v>
      </c>
      <c r="G59" s="139"/>
      <c r="H59" s="139"/>
      <c r="I59" s="139">
        <f>'001 003 Pol'!G17+'001 004 Pol'!G8+'001 005 Pol'!G8</f>
        <v>0</v>
      </c>
      <c r="J59" s="136" t="str">
        <f>IF(I82=0,"",I59/I82*100)</f>
        <v/>
      </c>
    </row>
    <row r="60" spans="1:10" ht="36.75" customHeight="1">
      <c r="A60" s="127"/>
      <c r="B60" s="132" t="s">
        <v>71</v>
      </c>
      <c r="C60" s="197" t="s">
        <v>72</v>
      </c>
      <c r="D60" s="198"/>
      <c r="E60" s="198"/>
      <c r="F60" s="138" t="s">
        <v>24</v>
      </c>
      <c r="G60" s="139"/>
      <c r="H60" s="139"/>
      <c r="I60" s="139">
        <f>'001 001 Pol'!G23+'001 003 Pol'!G21</f>
        <v>0</v>
      </c>
      <c r="J60" s="136" t="str">
        <f>IF(I82=0,"",I60/I82*100)</f>
        <v/>
      </c>
    </row>
    <row r="61" spans="1:10" ht="36.75" customHeight="1">
      <c r="A61" s="127"/>
      <c r="B61" s="132" t="s">
        <v>73</v>
      </c>
      <c r="C61" s="197" t="s">
        <v>74</v>
      </c>
      <c r="D61" s="198"/>
      <c r="E61" s="198"/>
      <c r="F61" s="138" t="s">
        <v>24</v>
      </c>
      <c r="G61" s="139"/>
      <c r="H61" s="139"/>
      <c r="I61" s="139">
        <f>'001 002 Pol'!G39</f>
        <v>0</v>
      </c>
      <c r="J61" s="136" t="str">
        <f>IF(I82=0,"",I61/I82*100)</f>
        <v/>
      </c>
    </row>
    <row r="62" spans="1:10" ht="36.75" customHeight="1">
      <c r="A62" s="127"/>
      <c r="B62" s="132" t="s">
        <v>75</v>
      </c>
      <c r="C62" s="197" t="s">
        <v>76</v>
      </c>
      <c r="D62" s="198"/>
      <c r="E62" s="198"/>
      <c r="F62" s="138" t="s">
        <v>24</v>
      </c>
      <c r="G62" s="139"/>
      <c r="H62" s="139"/>
      <c r="I62" s="139">
        <f>'001 001 Pol'!G30+'001 003 Pol'!G48+'001 004 Pol'!G11+'001 005 Pol'!G11</f>
        <v>0</v>
      </c>
      <c r="J62" s="136" t="str">
        <f>IF(I82=0,"",I62/I82*100)</f>
        <v/>
      </c>
    </row>
    <row r="63" spans="1:10" ht="36.75" customHeight="1">
      <c r="A63" s="127"/>
      <c r="B63" s="132" t="s">
        <v>77</v>
      </c>
      <c r="C63" s="197" t="s">
        <v>78</v>
      </c>
      <c r="D63" s="198"/>
      <c r="E63" s="198"/>
      <c r="F63" s="138" t="s">
        <v>24</v>
      </c>
      <c r="G63" s="139"/>
      <c r="H63" s="139"/>
      <c r="I63" s="139">
        <f>'001 001 Pol'!G32+'001 003 Pol'!G63+'001 004 Pol'!G13+'001 005 Pol'!G13</f>
        <v>0</v>
      </c>
      <c r="J63" s="136" t="str">
        <f>IF(I82=0,"",I63/I82*100)</f>
        <v/>
      </c>
    </row>
    <row r="64" spans="1:10" ht="36.75" customHeight="1">
      <c r="A64" s="127"/>
      <c r="B64" s="132" t="s">
        <v>79</v>
      </c>
      <c r="C64" s="197" t="s">
        <v>80</v>
      </c>
      <c r="D64" s="198"/>
      <c r="E64" s="198"/>
      <c r="F64" s="138" t="s">
        <v>24</v>
      </c>
      <c r="G64" s="139"/>
      <c r="H64" s="139"/>
      <c r="I64" s="139">
        <f>'001 001 Pol'!G34+'001 003 Pol'!G65+'001 004 Pol'!G15+'001 005 Pol'!G15</f>
        <v>0</v>
      </c>
      <c r="J64" s="136" t="str">
        <f>IF(I82=0,"",I64/I82*100)</f>
        <v/>
      </c>
    </row>
    <row r="65" spans="1:10" ht="36.75" customHeight="1">
      <c r="A65" s="127"/>
      <c r="B65" s="132" t="s">
        <v>81</v>
      </c>
      <c r="C65" s="197" t="s">
        <v>82</v>
      </c>
      <c r="D65" s="198"/>
      <c r="E65" s="198"/>
      <c r="F65" s="138" t="s">
        <v>24</v>
      </c>
      <c r="G65" s="139"/>
      <c r="H65" s="139"/>
      <c r="I65" s="139">
        <f>'001 001 Pol'!G41+'001 003 Pol'!G69+'001 004 Pol'!G21+'001 005 Pol'!G19</f>
        <v>0</v>
      </c>
      <c r="J65" s="136" t="str">
        <f>IF(I82=0,"",I65/I82*100)</f>
        <v/>
      </c>
    </row>
    <row r="66" spans="1:10" ht="36.75" customHeight="1">
      <c r="A66" s="127"/>
      <c r="B66" s="132" t="s">
        <v>83</v>
      </c>
      <c r="C66" s="197" t="s">
        <v>84</v>
      </c>
      <c r="D66" s="198"/>
      <c r="E66" s="198"/>
      <c r="F66" s="138" t="s">
        <v>25</v>
      </c>
      <c r="G66" s="139"/>
      <c r="H66" s="139"/>
      <c r="I66" s="139">
        <f>'001 003 Pol'!G73</f>
        <v>0</v>
      </c>
      <c r="J66" s="136" t="str">
        <f>IF(I82=0,"",I66/I82*100)</f>
        <v/>
      </c>
    </row>
    <row r="67" spans="1:10" ht="36.75" customHeight="1">
      <c r="A67" s="127"/>
      <c r="B67" s="132" t="s">
        <v>85</v>
      </c>
      <c r="C67" s="197" t="s">
        <v>86</v>
      </c>
      <c r="D67" s="198"/>
      <c r="E67" s="198"/>
      <c r="F67" s="138" t="s">
        <v>25</v>
      </c>
      <c r="G67" s="139"/>
      <c r="H67" s="139"/>
      <c r="I67" s="139">
        <f>'001 001 Pol'!G45+'001 004 Pol'!G25+'001 005 Pol'!G23</f>
        <v>0</v>
      </c>
      <c r="J67" s="136" t="str">
        <f>IF(I82=0,"",I67/I82*100)</f>
        <v/>
      </c>
    </row>
    <row r="68" spans="1:10" ht="36.75" customHeight="1">
      <c r="A68" s="127"/>
      <c r="B68" s="132" t="s">
        <v>87</v>
      </c>
      <c r="C68" s="197" t="s">
        <v>88</v>
      </c>
      <c r="D68" s="198"/>
      <c r="E68" s="198"/>
      <c r="F68" s="138" t="s">
        <v>25</v>
      </c>
      <c r="G68" s="139"/>
      <c r="H68" s="139"/>
      <c r="I68" s="139">
        <f>'001 001 Pol'!G137</f>
        <v>0</v>
      </c>
      <c r="J68" s="136" t="str">
        <f>IF(I82=0,"",I68/I82*100)</f>
        <v/>
      </c>
    </row>
    <row r="69" spans="1:10" ht="36.75" customHeight="1">
      <c r="A69" s="127"/>
      <c r="B69" s="132" t="s">
        <v>89</v>
      </c>
      <c r="C69" s="197" t="s">
        <v>90</v>
      </c>
      <c r="D69" s="198"/>
      <c r="E69" s="198"/>
      <c r="F69" s="138" t="s">
        <v>25</v>
      </c>
      <c r="G69" s="139"/>
      <c r="H69" s="139"/>
      <c r="I69" s="139">
        <f>'001 001 Pol'!G160</f>
        <v>0</v>
      </c>
      <c r="J69" s="136" t="str">
        <f>IF(I82=0,"",I69/I82*100)</f>
        <v/>
      </c>
    </row>
    <row r="70" spans="1:10" ht="36.75" customHeight="1">
      <c r="A70" s="127"/>
      <c r="B70" s="132" t="s">
        <v>91</v>
      </c>
      <c r="C70" s="197" t="s">
        <v>92</v>
      </c>
      <c r="D70" s="198"/>
      <c r="E70" s="198"/>
      <c r="F70" s="138" t="s">
        <v>25</v>
      </c>
      <c r="G70" s="139"/>
      <c r="H70" s="139"/>
      <c r="I70" s="139">
        <f>'001 001 Pol'!G185+'001 003 Pol'!G75</f>
        <v>0</v>
      </c>
      <c r="J70" s="136" t="str">
        <f>IF(I82=0,"",I70/I82*100)</f>
        <v/>
      </c>
    </row>
    <row r="71" spans="1:10" ht="36.75" customHeight="1">
      <c r="A71" s="127"/>
      <c r="B71" s="132" t="s">
        <v>93</v>
      </c>
      <c r="C71" s="197" t="s">
        <v>94</v>
      </c>
      <c r="D71" s="198"/>
      <c r="E71" s="198"/>
      <c r="F71" s="138" t="s">
        <v>25</v>
      </c>
      <c r="G71" s="139"/>
      <c r="H71" s="139"/>
      <c r="I71" s="139">
        <f>'001 003 Pol'!G83</f>
        <v>0</v>
      </c>
      <c r="J71" s="136" t="str">
        <f>IF(I82=0,"",I71/I82*100)</f>
        <v/>
      </c>
    </row>
    <row r="72" spans="1:10" ht="36.75" customHeight="1">
      <c r="A72" s="127"/>
      <c r="B72" s="132" t="s">
        <v>95</v>
      </c>
      <c r="C72" s="197" t="s">
        <v>96</v>
      </c>
      <c r="D72" s="198"/>
      <c r="E72" s="198"/>
      <c r="F72" s="138" t="s">
        <v>25</v>
      </c>
      <c r="G72" s="139"/>
      <c r="H72" s="139"/>
      <c r="I72" s="139">
        <f>'001 004 Pol'!G33+'001 005 Pol'!G31</f>
        <v>0</v>
      </c>
      <c r="J72" s="136" t="str">
        <f>IF(I82=0,"",I72/I82*100)</f>
        <v/>
      </c>
    </row>
    <row r="73" spans="1:10" ht="36.75" customHeight="1">
      <c r="A73" s="127"/>
      <c r="B73" s="132" t="s">
        <v>97</v>
      </c>
      <c r="C73" s="197" t="s">
        <v>98</v>
      </c>
      <c r="D73" s="198"/>
      <c r="E73" s="198"/>
      <c r="F73" s="138" t="s">
        <v>25</v>
      </c>
      <c r="G73" s="139"/>
      <c r="H73" s="139"/>
      <c r="I73" s="139">
        <f>'001 004 Pol'!G39</f>
        <v>0</v>
      </c>
      <c r="J73" s="136" t="str">
        <f>IF(I82=0,"",I73/I82*100)</f>
        <v/>
      </c>
    </row>
    <row r="74" spans="1:10" ht="36.75" customHeight="1">
      <c r="A74" s="127"/>
      <c r="B74" s="132" t="s">
        <v>99</v>
      </c>
      <c r="C74" s="197" t="s">
        <v>100</v>
      </c>
      <c r="D74" s="198"/>
      <c r="E74" s="198"/>
      <c r="F74" s="138" t="s">
        <v>25</v>
      </c>
      <c r="G74" s="139"/>
      <c r="H74" s="139"/>
      <c r="I74" s="139">
        <f>'001 003 Pol'!G97</f>
        <v>0</v>
      </c>
      <c r="J74" s="136" t="str">
        <f>IF(I82=0,"",I74/I82*100)</f>
        <v/>
      </c>
    </row>
    <row r="75" spans="1:10" ht="36.75" customHeight="1">
      <c r="A75" s="127"/>
      <c r="B75" s="132" t="s">
        <v>101</v>
      </c>
      <c r="C75" s="197" t="s">
        <v>102</v>
      </c>
      <c r="D75" s="198"/>
      <c r="E75" s="198"/>
      <c r="F75" s="138" t="s">
        <v>25</v>
      </c>
      <c r="G75" s="139"/>
      <c r="H75" s="139"/>
      <c r="I75" s="139">
        <f>'001 003 Pol'!G101+'001 004 Pol'!G53+'001 005 Pol'!G37</f>
        <v>0</v>
      </c>
      <c r="J75" s="136" t="str">
        <f>IF(I82=0,"",I75/I82*100)</f>
        <v/>
      </c>
    </row>
    <row r="76" spans="1:10" ht="36.75" customHeight="1">
      <c r="A76" s="127"/>
      <c r="B76" s="132" t="s">
        <v>103</v>
      </c>
      <c r="C76" s="197" t="s">
        <v>104</v>
      </c>
      <c r="D76" s="198"/>
      <c r="E76" s="198"/>
      <c r="F76" s="138" t="s">
        <v>26</v>
      </c>
      <c r="G76" s="139"/>
      <c r="H76" s="139"/>
      <c r="I76" s="139">
        <f>'001 001 Pol'!G190+'001 003 Pol'!G103</f>
        <v>0</v>
      </c>
      <c r="J76" s="136" t="str">
        <f>IF(I82=0,"",I76/I82*100)</f>
        <v/>
      </c>
    </row>
    <row r="77" spans="1:10" ht="36.75" customHeight="1">
      <c r="A77" s="127"/>
      <c r="B77" s="132" t="s">
        <v>105</v>
      </c>
      <c r="C77" s="197" t="s">
        <v>106</v>
      </c>
      <c r="D77" s="198"/>
      <c r="E77" s="198"/>
      <c r="F77" s="138" t="s">
        <v>26</v>
      </c>
      <c r="G77" s="139"/>
      <c r="H77" s="139"/>
      <c r="I77" s="139">
        <f>'001 001 Pol'!G192</f>
        <v>0</v>
      </c>
      <c r="J77" s="136" t="str">
        <f>IF(I82=0,"",I77/I82*100)</f>
        <v/>
      </c>
    </row>
    <row r="78" spans="1:10" ht="36.75" customHeight="1">
      <c r="A78" s="127"/>
      <c r="B78" s="132" t="s">
        <v>107</v>
      </c>
      <c r="C78" s="197" t="s">
        <v>108</v>
      </c>
      <c r="D78" s="198"/>
      <c r="E78" s="198"/>
      <c r="F78" s="138" t="s">
        <v>26</v>
      </c>
      <c r="G78" s="139"/>
      <c r="H78" s="139"/>
      <c r="I78" s="139">
        <f>'001 003 Pol'!G105</f>
        <v>0</v>
      </c>
      <c r="J78" s="136" t="str">
        <f>IF(I82=0,"",I78/I82*100)</f>
        <v/>
      </c>
    </row>
    <row r="79" spans="1:10" ht="36.75" customHeight="1">
      <c r="A79" s="127"/>
      <c r="B79" s="132" t="s">
        <v>109</v>
      </c>
      <c r="C79" s="197" t="s">
        <v>110</v>
      </c>
      <c r="D79" s="198"/>
      <c r="E79" s="198"/>
      <c r="F79" s="138" t="s">
        <v>111</v>
      </c>
      <c r="G79" s="139"/>
      <c r="H79" s="139"/>
      <c r="I79" s="139">
        <f>'001 001 Pol'!G195+'001 003 Pol'!G108+'001 004 Pol'!G58+'001 005 Pol'!G42</f>
        <v>0</v>
      </c>
      <c r="J79" s="136" t="str">
        <f>IF(I82=0,"",I79/I82*100)</f>
        <v/>
      </c>
    </row>
    <row r="80" spans="1:10" ht="36.75" customHeight="1">
      <c r="A80" s="127"/>
      <c r="B80" s="132" t="s">
        <v>112</v>
      </c>
      <c r="C80" s="197" t="s">
        <v>27</v>
      </c>
      <c r="D80" s="198"/>
      <c r="E80" s="198"/>
      <c r="F80" s="138" t="s">
        <v>112</v>
      </c>
      <c r="G80" s="139"/>
      <c r="H80" s="139"/>
      <c r="I80" s="139">
        <f>'001 001 Pol'!G203+'001 003 Pol'!G115+'001 004 Pol'!G64+'001 005 Pol'!G48</f>
        <v>0</v>
      </c>
      <c r="J80" s="136" t="str">
        <f>IF(I82=0,"",I80/I82*100)</f>
        <v/>
      </c>
    </row>
    <row r="81" spans="1:10" ht="36.75" customHeight="1">
      <c r="A81" s="127"/>
      <c r="B81" s="132" t="s">
        <v>113</v>
      </c>
      <c r="C81" s="197" t="s">
        <v>28</v>
      </c>
      <c r="D81" s="198"/>
      <c r="E81" s="198"/>
      <c r="F81" s="138" t="s">
        <v>113</v>
      </c>
      <c r="G81" s="139"/>
      <c r="H81" s="139"/>
      <c r="I81" s="139">
        <f>'001 001 Pol'!G214+'001 003 Pol'!G122+'001 004 Pol'!G69+'001 005 Pol'!G53</f>
        <v>0</v>
      </c>
      <c r="J81" s="136" t="str">
        <f>IF(I82=0,"",I81/I82*100)</f>
        <v/>
      </c>
    </row>
    <row r="82" spans="1:10" ht="25.5" customHeight="1">
      <c r="A82" s="128"/>
      <c r="B82" s="133" t="s">
        <v>1</v>
      </c>
      <c r="C82" s="134"/>
      <c r="D82" s="135"/>
      <c r="E82" s="135"/>
      <c r="F82" s="140"/>
      <c r="G82" s="141"/>
      <c r="H82" s="141"/>
      <c r="I82" s="141">
        <f>SUM(I54:I81)</f>
        <v>0</v>
      </c>
      <c r="J82" s="137">
        <f>SUM(J54:J81)</f>
        <v>0</v>
      </c>
    </row>
    <row r="83" spans="1:10">
      <c r="F83" s="86"/>
      <c r="G83" s="86"/>
      <c r="H83" s="86"/>
      <c r="I83" s="86"/>
      <c r="J83" s="87"/>
    </row>
    <row r="84" spans="1:10">
      <c r="F84" s="86"/>
      <c r="G84" s="86"/>
      <c r="H84" s="86"/>
      <c r="I84" s="86"/>
      <c r="J84" s="87"/>
    </row>
    <row r="85" spans="1:10">
      <c r="F85" s="86"/>
      <c r="G85" s="86"/>
      <c r="H85" s="86"/>
      <c r="I85" s="86"/>
      <c r="J85" s="87"/>
    </row>
  </sheetData>
  <sheetProtection algorithmName="SHA-512" hashValue="y8Y00+IH9SoTH0l6+rHR5hMJ8SiG7JsdgM2a/xWx9A4uOoIQA22dew1luSA0/mz088OZZKCrb23F5hmeRTy9MQ==" saltValue="TwWYPBGNCD9dKmyofmBjSw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8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B47:E47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80:E80"/>
    <mergeCell ref="C81:E81"/>
    <mergeCell ref="C75:E75"/>
    <mergeCell ref="C76:E76"/>
    <mergeCell ref="C77:E77"/>
    <mergeCell ref="C78:E78"/>
    <mergeCell ref="C79:E7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>
      <c r="A1" s="247" t="s">
        <v>6</v>
      </c>
      <c r="B1" s="247"/>
      <c r="C1" s="248"/>
      <c r="D1" s="247"/>
      <c r="E1" s="247"/>
      <c r="F1" s="247"/>
      <c r="G1" s="247"/>
    </row>
    <row r="2" spans="1:7" ht="24.9" customHeight="1">
      <c r="A2" s="50" t="s">
        <v>7</v>
      </c>
      <c r="B2" s="49"/>
      <c r="C2" s="249"/>
      <c r="D2" s="249"/>
      <c r="E2" s="249"/>
      <c r="F2" s="249"/>
      <c r="G2" s="250"/>
    </row>
    <row r="3" spans="1:7" ht="24.9" customHeight="1">
      <c r="A3" s="50" t="s">
        <v>8</v>
      </c>
      <c r="B3" s="49"/>
      <c r="C3" s="249"/>
      <c r="D3" s="249"/>
      <c r="E3" s="249"/>
      <c r="F3" s="249"/>
      <c r="G3" s="250"/>
    </row>
    <row r="4" spans="1:7" ht="24.9" customHeight="1">
      <c r="A4" s="50" t="s">
        <v>9</v>
      </c>
      <c r="B4" s="49"/>
      <c r="C4" s="249"/>
      <c r="D4" s="249"/>
      <c r="E4" s="249"/>
      <c r="F4" s="249"/>
      <c r="G4" s="250"/>
    </row>
    <row r="5" spans="1:7">
      <c r="B5" s="4"/>
      <c r="C5" s="5"/>
      <c r="D5" s="6"/>
    </row>
  </sheetData>
  <sheetProtection algorithmName="SHA-512" hashValue="DTvym+v6B+J5MqkVkymAW/2tO4QpYXGUPIAhWqauduLxqEppJQHCDw5SvsZxYOiNJAuPNLop5GBvS03u/vgdIQ==" saltValue="iYueui40sdon/rlspQiuRg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5546875" style="125" customWidth="1"/>
    <col min="3" max="3" width="63.33203125" style="125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>
      <c r="A1" s="257" t="s">
        <v>114</v>
      </c>
      <c r="B1" s="257"/>
      <c r="C1" s="257"/>
      <c r="D1" s="257"/>
      <c r="E1" s="257"/>
      <c r="F1" s="257"/>
      <c r="G1" s="257"/>
      <c r="AG1" t="s">
        <v>115</v>
      </c>
    </row>
    <row r="2" spans="1:60" ht="24.9" customHeight="1">
      <c r="A2" s="143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116</v>
      </c>
    </row>
    <row r="3" spans="1:60" ht="24.9" customHeight="1">
      <c r="A3" s="143" t="s">
        <v>8</v>
      </c>
      <c r="B3" s="49" t="s">
        <v>43</v>
      </c>
      <c r="C3" s="258" t="s">
        <v>44</v>
      </c>
      <c r="D3" s="259"/>
      <c r="E3" s="259"/>
      <c r="F3" s="259"/>
      <c r="G3" s="260"/>
      <c r="AC3" s="125" t="s">
        <v>116</v>
      </c>
      <c r="AG3" t="s">
        <v>117</v>
      </c>
    </row>
    <row r="4" spans="1:60" ht="24.9" customHeight="1">
      <c r="A4" s="144" t="s">
        <v>9</v>
      </c>
      <c r="B4" s="145" t="s">
        <v>43</v>
      </c>
      <c r="C4" s="261" t="s">
        <v>44</v>
      </c>
      <c r="D4" s="262"/>
      <c r="E4" s="262"/>
      <c r="F4" s="262"/>
      <c r="G4" s="263"/>
      <c r="AG4" t="s">
        <v>118</v>
      </c>
    </row>
    <row r="5" spans="1:60">
      <c r="D5" s="10"/>
    </row>
    <row r="6" spans="1:60" ht="39.6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>
      <c r="A8" s="166" t="s">
        <v>140</v>
      </c>
      <c r="B8" s="167" t="s">
        <v>63</v>
      </c>
      <c r="C8" s="188" t="s">
        <v>64</v>
      </c>
      <c r="D8" s="168"/>
      <c r="E8" s="169"/>
      <c r="F8" s="170"/>
      <c r="G8" s="170">
        <f>SUMIF(AG9:AG17,"&lt;&gt;NOR",G9:G17)</f>
        <v>0</v>
      </c>
      <c r="H8" s="170"/>
      <c r="I8" s="170">
        <f>SUM(I9:I17)</f>
        <v>0</v>
      </c>
      <c r="J8" s="170"/>
      <c r="K8" s="170">
        <f>SUM(K9:K17)</f>
        <v>0</v>
      </c>
      <c r="L8" s="170"/>
      <c r="M8" s="170">
        <f>SUM(M9:M17)</f>
        <v>0</v>
      </c>
      <c r="N8" s="170"/>
      <c r="O8" s="170">
        <f>SUM(O9:O17)</f>
        <v>0</v>
      </c>
      <c r="P8" s="170"/>
      <c r="Q8" s="170">
        <f>SUM(Q9:Q17)</f>
        <v>7.6</v>
      </c>
      <c r="R8" s="170"/>
      <c r="S8" s="170"/>
      <c r="T8" s="171"/>
      <c r="U8" s="165"/>
      <c r="V8" s="165">
        <f>SUM(V9:V17)</f>
        <v>21.32</v>
      </c>
      <c r="W8" s="165"/>
      <c r="X8" s="165"/>
      <c r="AG8" t="s">
        <v>141</v>
      </c>
    </row>
    <row r="9" spans="1:60" ht="20.399999999999999" outlineLevel="1">
      <c r="A9" s="172">
        <v>1</v>
      </c>
      <c r="B9" s="173" t="s">
        <v>142</v>
      </c>
      <c r="C9" s="189" t="s">
        <v>143</v>
      </c>
      <c r="D9" s="174" t="s">
        <v>144</v>
      </c>
      <c r="E9" s="175">
        <v>55.04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0</v>
      </c>
      <c r="O9" s="177">
        <f>ROUND(E9*N9,2)</f>
        <v>0</v>
      </c>
      <c r="P9" s="177">
        <v>0.13800000000000001</v>
      </c>
      <c r="Q9" s="177">
        <f>ROUND(E9*P9,2)</f>
        <v>7.6</v>
      </c>
      <c r="R9" s="177" t="s">
        <v>145</v>
      </c>
      <c r="S9" s="177" t="s">
        <v>146</v>
      </c>
      <c r="T9" s="178" t="s">
        <v>147</v>
      </c>
      <c r="U9" s="160">
        <v>0.16</v>
      </c>
      <c r="V9" s="160">
        <f>ROUND(E9*U9,2)</f>
        <v>8.81</v>
      </c>
      <c r="W9" s="160"/>
      <c r="X9" s="160" t="s">
        <v>148</v>
      </c>
      <c r="Y9" s="151"/>
      <c r="Z9" s="151"/>
      <c r="AA9" s="151"/>
      <c r="AB9" s="151"/>
      <c r="AC9" s="151"/>
      <c r="AD9" s="151"/>
      <c r="AE9" s="151"/>
      <c r="AF9" s="151"/>
      <c r="AG9" s="151" t="s">
        <v>149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58"/>
      <c r="B10" s="159"/>
      <c r="C10" s="253" t="s">
        <v>150</v>
      </c>
      <c r="D10" s="254"/>
      <c r="E10" s="254"/>
      <c r="F10" s="254"/>
      <c r="G10" s="254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151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58"/>
      <c r="B11" s="159"/>
      <c r="C11" s="190" t="s">
        <v>152</v>
      </c>
      <c r="D11" s="161"/>
      <c r="E11" s="162">
        <v>55.04</v>
      </c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51"/>
      <c r="Z11" s="151"/>
      <c r="AA11" s="151"/>
      <c r="AB11" s="151"/>
      <c r="AC11" s="151"/>
      <c r="AD11" s="151"/>
      <c r="AE11" s="151"/>
      <c r="AF11" s="151"/>
      <c r="AG11" s="151" t="s">
        <v>153</v>
      </c>
      <c r="AH11" s="151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72">
        <v>2</v>
      </c>
      <c r="B12" s="173" t="s">
        <v>154</v>
      </c>
      <c r="C12" s="189" t="s">
        <v>155</v>
      </c>
      <c r="D12" s="174" t="s">
        <v>156</v>
      </c>
      <c r="E12" s="175">
        <v>23.52</v>
      </c>
      <c r="F12" s="176"/>
      <c r="G12" s="177">
        <f>ROUND(E12*F12,2)</f>
        <v>0</v>
      </c>
      <c r="H12" s="176"/>
      <c r="I12" s="177">
        <f>ROUND(E12*H12,2)</f>
        <v>0</v>
      </c>
      <c r="J12" s="176"/>
      <c r="K12" s="177">
        <f>ROUND(E12*J12,2)</f>
        <v>0</v>
      </c>
      <c r="L12" s="177">
        <v>21</v>
      </c>
      <c r="M12" s="177">
        <f>G12*(1+L12/100)</f>
        <v>0</v>
      </c>
      <c r="N12" s="177">
        <v>0</v>
      </c>
      <c r="O12" s="177">
        <f>ROUND(E12*N12,2)</f>
        <v>0</v>
      </c>
      <c r="P12" s="177">
        <v>0</v>
      </c>
      <c r="Q12" s="177">
        <f>ROUND(E12*P12,2)</f>
        <v>0</v>
      </c>
      <c r="R12" s="177" t="s">
        <v>157</v>
      </c>
      <c r="S12" s="177" t="s">
        <v>146</v>
      </c>
      <c r="T12" s="178" t="s">
        <v>147</v>
      </c>
      <c r="U12" s="160">
        <v>0.33</v>
      </c>
      <c r="V12" s="160">
        <f>ROUND(E12*U12,2)</f>
        <v>7.76</v>
      </c>
      <c r="W12" s="160"/>
      <c r="X12" s="160" t="s">
        <v>148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149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ht="21" outlineLevel="1">
      <c r="A13" s="158"/>
      <c r="B13" s="159"/>
      <c r="C13" s="253" t="s">
        <v>158</v>
      </c>
      <c r="D13" s="254"/>
      <c r="E13" s="254"/>
      <c r="F13" s="254"/>
      <c r="G13" s="254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51"/>
      <c r="Z13" s="151"/>
      <c r="AA13" s="151"/>
      <c r="AB13" s="151"/>
      <c r="AC13" s="151"/>
      <c r="AD13" s="151"/>
      <c r="AE13" s="151"/>
      <c r="AF13" s="151"/>
      <c r="AG13" s="151" t="s">
        <v>151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79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151"/>
      <c r="BC13" s="151"/>
      <c r="BD13" s="151"/>
      <c r="BE13" s="151"/>
      <c r="BF13" s="151"/>
      <c r="BG13" s="151"/>
      <c r="BH13" s="151"/>
    </row>
    <row r="14" spans="1:60" outlineLevel="1">
      <c r="A14" s="158"/>
      <c r="B14" s="159"/>
      <c r="C14" s="190" t="s">
        <v>159</v>
      </c>
      <c r="D14" s="161"/>
      <c r="E14" s="162">
        <v>23.52</v>
      </c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51"/>
      <c r="Z14" s="151"/>
      <c r="AA14" s="151"/>
      <c r="AB14" s="151"/>
      <c r="AC14" s="151"/>
      <c r="AD14" s="151"/>
      <c r="AE14" s="151"/>
      <c r="AF14" s="151"/>
      <c r="AG14" s="151" t="s">
        <v>153</v>
      </c>
      <c r="AH14" s="151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2">
        <v>3</v>
      </c>
      <c r="B15" s="173" t="s">
        <v>160</v>
      </c>
      <c r="C15" s="189" t="s">
        <v>161</v>
      </c>
      <c r="D15" s="174" t="s">
        <v>156</v>
      </c>
      <c r="E15" s="175">
        <v>23.52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7">
        <v>0</v>
      </c>
      <c r="O15" s="177">
        <f>ROUND(E15*N15,2)</f>
        <v>0</v>
      </c>
      <c r="P15" s="177">
        <v>0</v>
      </c>
      <c r="Q15" s="177">
        <f>ROUND(E15*P15,2)</f>
        <v>0</v>
      </c>
      <c r="R15" s="177" t="s">
        <v>157</v>
      </c>
      <c r="S15" s="177" t="s">
        <v>146</v>
      </c>
      <c r="T15" s="178" t="s">
        <v>147</v>
      </c>
      <c r="U15" s="160">
        <v>0.20200000000000001</v>
      </c>
      <c r="V15" s="160">
        <f>ROUND(E15*U15,2)</f>
        <v>4.75</v>
      </c>
      <c r="W15" s="160"/>
      <c r="X15" s="160" t="s">
        <v>148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149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58"/>
      <c r="B16" s="159"/>
      <c r="C16" s="253" t="s">
        <v>162</v>
      </c>
      <c r="D16" s="254"/>
      <c r="E16" s="254"/>
      <c r="F16" s="254"/>
      <c r="G16" s="254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51"/>
      <c r="Z16" s="151"/>
      <c r="AA16" s="151"/>
      <c r="AB16" s="151"/>
      <c r="AC16" s="151"/>
      <c r="AD16" s="151"/>
      <c r="AE16" s="151"/>
      <c r="AF16" s="151"/>
      <c r="AG16" s="151" t="s">
        <v>151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58"/>
      <c r="B17" s="159"/>
      <c r="C17" s="255" t="s">
        <v>163</v>
      </c>
      <c r="D17" s="256"/>
      <c r="E17" s="256"/>
      <c r="F17" s="256"/>
      <c r="G17" s="256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51"/>
      <c r="Z17" s="151"/>
      <c r="AA17" s="151"/>
      <c r="AB17" s="151"/>
      <c r="AC17" s="151"/>
      <c r="AD17" s="151"/>
      <c r="AE17" s="151"/>
      <c r="AF17" s="151"/>
      <c r="AG17" s="151" t="s">
        <v>164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>
      <c r="A18" s="166" t="s">
        <v>140</v>
      </c>
      <c r="B18" s="167" t="s">
        <v>65</v>
      </c>
      <c r="C18" s="188" t="s">
        <v>66</v>
      </c>
      <c r="D18" s="168"/>
      <c r="E18" s="169"/>
      <c r="F18" s="170"/>
      <c r="G18" s="170">
        <f>SUMIF(AG19:AG22,"&lt;&gt;NOR",G19:G22)</f>
        <v>0</v>
      </c>
      <c r="H18" s="170"/>
      <c r="I18" s="170">
        <f>SUM(I19:I22)</f>
        <v>0</v>
      </c>
      <c r="J18" s="170"/>
      <c r="K18" s="170">
        <f>SUM(K19:K22)</f>
        <v>0</v>
      </c>
      <c r="L18" s="170"/>
      <c r="M18" s="170">
        <f>SUM(M19:M22)</f>
        <v>0</v>
      </c>
      <c r="N18" s="170"/>
      <c r="O18" s="170">
        <f>SUM(O19:O22)</f>
        <v>6.1899999999999995</v>
      </c>
      <c r="P18" s="170"/>
      <c r="Q18" s="170">
        <f>SUM(Q19:Q22)</f>
        <v>0</v>
      </c>
      <c r="R18" s="170"/>
      <c r="S18" s="170"/>
      <c r="T18" s="171"/>
      <c r="U18" s="165"/>
      <c r="V18" s="165">
        <f>SUM(V19:V22)</f>
        <v>20.64</v>
      </c>
      <c r="W18" s="165"/>
      <c r="X18" s="165"/>
      <c r="AG18" t="s">
        <v>141</v>
      </c>
    </row>
    <row r="19" spans="1:60" ht="20.399999999999999" outlineLevel="1">
      <c r="A19" s="172">
        <v>4</v>
      </c>
      <c r="B19" s="173" t="s">
        <v>165</v>
      </c>
      <c r="C19" s="189" t="s">
        <v>166</v>
      </c>
      <c r="D19" s="174" t="s">
        <v>144</v>
      </c>
      <c r="E19" s="175">
        <v>55.04</v>
      </c>
      <c r="F19" s="176"/>
      <c r="G19" s="177">
        <f>ROUND(E19*F19,2)</f>
        <v>0</v>
      </c>
      <c r="H19" s="176"/>
      <c r="I19" s="177">
        <f>ROUND(E19*H19,2)</f>
        <v>0</v>
      </c>
      <c r="J19" s="176"/>
      <c r="K19" s="177">
        <f>ROUND(E19*J19,2)</f>
        <v>0</v>
      </c>
      <c r="L19" s="177">
        <v>21</v>
      </c>
      <c r="M19" s="177">
        <f>G19*(1+L19/100)</f>
        <v>0</v>
      </c>
      <c r="N19" s="177">
        <v>7.1999999999999995E-2</v>
      </c>
      <c r="O19" s="177">
        <f>ROUND(E19*N19,2)</f>
        <v>3.96</v>
      </c>
      <c r="P19" s="177">
        <v>0</v>
      </c>
      <c r="Q19" s="177">
        <f>ROUND(E19*P19,2)</f>
        <v>0</v>
      </c>
      <c r="R19" s="177" t="s">
        <v>145</v>
      </c>
      <c r="S19" s="177" t="s">
        <v>146</v>
      </c>
      <c r="T19" s="178" t="s">
        <v>147</v>
      </c>
      <c r="U19" s="160">
        <v>0.375</v>
      </c>
      <c r="V19" s="160">
        <f>ROUND(E19*U19,2)</f>
        <v>20.64</v>
      </c>
      <c r="W19" s="160"/>
      <c r="X19" s="160" t="s">
        <v>148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149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ht="21" outlineLevel="1">
      <c r="A20" s="158"/>
      <c r="B20" s="159"/>
      <c r="C20" s="253" t="s">
        <v>167</v>
      </c>
      <c r="D20" s="254"/>
      <c r="E20" s="254"/>
      <c r="F20" s="254"/>
      <c r="G20" s="254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51"/>
      <c r="Z20" s="151"/>
      <c r="AA20" s="151"/>
      <c r="AB20" s="151"/>
      <c r="AC20" s="151"/>
      <c r="AD20" s="151"/>
      <c r="AE20" s="151"/>
      <c r="AF20" s="151"/>
      <c r="AG20" s="151" t="s">
        <v>151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79" t="str">
        <f>C20</f>
        <v>komunikací pro pěší do velikosti dlaždic 0,25 m2 s provedením lože do tl. 30 mm, s vyplněním spár a se smetením přebytečného materiálu na vzdálenost do 3 m</v>
      </c>
      <c r="BB20" s="151"/>
      <c r="BC20" s="151"/>
      <c r="BD20" s="151"/>
      <c r="BE20" s="151"/>
      <c r="BF20" s="151"/>
      <c r="BG20" s="151"/>
      <c r="BH20" s="151"/>
    </row>
    <row r="21" spans="1:60" outlineLevel="1">
      <c r="A21" s="172">
        <v>5</v>
      </c>
      <c r="B21" s="173" t="s">
        <v>168</v>
      </c>
      <c r="C21" s="189" t="s">
        <v>169</v>
      </c>
      <c r="D21" s="174" t="s">
        <v>144</v>
      </c>
      <c r="E21" s="175">
        <v>16.512</v>
      </c>
      <c r="F21" s="176"/>
      <c r="G21" s="177">
        <f>ROUND(E21*F21,2)</f>
        <v>0</v>
      </c>
      <c r="H21" s="176"/>
      <c r="I21" s="177">
        <f>ROUND(E21*H21,2)</f>
        <v>0</v>
      </c>
      <c r="J21" s="176"/>
      <c r="K21" s="177">
        <f>ROUND(E21*J21,2)</f>
        <v>0</v>
      </c>
      <c r="L21" s="177">
        <v>21</v>
      </c>
      <c r="M21" s="177">
        <f>G21*(1+L21/100)</f>
        <v>0</v>
      </c>
      <c r="N21" s="177">
        <v>0.13500000000000001</v>
      </c>
      <c r="O21" s="177">
        <f>ROUND(E21*N21,2)</f>
        <v>2.23</v>
      </c>
      <c r="P21" s="177">
        <v>0</v>
      </c>
      <c r="Q21" s="177">
        <f>ROUND(E21*P21,2)</f>
        <v>0</v>
      </c>
      <c r="R21" s="177" t="s">
        <v>170</v>
      </c>
      <c r="S21" s="177" t="s">
        <v>146</v>
      </c>
      <c r="T21" s="178" t="s">
        <v>147</v>
      </c>
      <c r="U21" s="160">
        <v>0</v>
      </c>
      <c r="V21" s="160">
        <f>ROUND(E21*U21,2)</f>
        <v>0</v>
      </c>
      <c r="W21" s="160"/>
      <c r="X21" s="160" t="s">
        <v>171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172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58"/>
      <c r="B22" s="159"/>
      <c r="C22" s="190" t="s">
        <v>173</v>
      </c>
      <c r="D22" s="161"/>
      <c r="E22" s="162">
        <v>16.512</v>
      </c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51"/>
      <c r="Z22" s="151"/>
      <c r="AA22" s="151"/>
      <c r="AB22" s="151"/>
      <c r="AC22" s="151"/>
      <c r="AD22" s="151"/>
      <c r="AE22" s="151"/>
      <c r="AF22" s="151"/>
      <c r="AG22" s="151" t="s">
        <v>153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>
      <c r="A23" s="166" t="s">
        <v>140</v>
      </c>
      <c r="B23" s="167" t="s">
        <v>71</v>
      </c>
      <c r="C23" s="188" t="s">
        <v>72</v>
      </c>
      <c r="D23" s="168"/>
      <c r="E23" s="169"/>
      <c r="F23" s="170"/>
      <c r="G23" s="170">
        <f>SUMIF(AG24:AG29,"&lt;&gt;NOR",G24:G29)</f>
        <v>0</v>
      </c>
      <c r="H23" s="170"/>
      <c r="I23" s="170">
        <f>SUM(I24:I29)</f>
        <v>0</v>
      </c>
      <c r="J23" s="170"/>
      <c r="K23" s="170">
        <f>SUM(K24:K29)</f>
        <v>0</v>
      </c>
      <c r="L23" s="170"/>
      <c r="M23" s="170">
        <f>SUM(M24:M29)</f>
        <v>0</v>
      </c>
      <c r="N23" s="170"/>
      <c r="O23" s="170">
        <f>SUM(O24:O29)</f>
        <v>0.55000000000000004</v>
      </c>
      <c r="P23" s="170"/>
      <c r="Q23" s="170">
        <f>SUM(Q24:Q29)</f>
        <v>0</v>
      </c>
      <c r="R23" s="170"/>
      <c r="S23" s="170"/>
      <c r="T23" s="171"/>
      <c r="U23" s="165"/>
      <c r="V23" s="165">
        <f>SUM(V24:V29)</f>
        <v>13.620000000000001</v>
      </c>
      <c r="W23" s="165"/>
      <c r="X23" s="165"/>
      <c r="AG23" t="s">
        <v>141</v>
      </c>
    </row>
    <row r="24" spans="1:60" outlineLevel="1">
      <c r="A24" s="172">
        <v>6</v>
      </c>
      <c r="B24" s="173" t="s">
        <v>174</v>
      </c>
      <c r="C24" s="189" t="s">
        <v>175</v>
      </c>
      <c r="D24" s="174" t="s">
        <v>144</v>
      </c>
      <c r="E24" s="175">
        <v>15</v>
      </c>
      <c r="F24" s="176"/>
      <c r="G24" s="177">
        <f>ROUND(E24*F24,2)</f>
        <v>0</v>
      </c>
      <c r="H24" s="176"/>
      <c r="I24" s="177">
        <f>ROUND(E24*H24,2)</f>
        <v>0</v>
      </c>
      <c r="J24" s="176"/>
      <c r="K24" s="177">
        <f>ROUND(E24*J24,2)</f>
        <v>0</v>
      </c>
      <c r="L24" s="177">
        <v>21</v>
      </c>
      <c r="M24" s="177">
        <f>G24*(1+L24/100)</f>
        <v>0</v>
      </c>
      <c r="N24" s="177">
        <v>6.8000000000000005E-4</v>
      </c>
      <c r="O24" s="177">
        <f>ROUND(E24*N24,2)</f>
        <v>0.01</v>
      </c>
      <c r="P24" s="177">
        <v>0</v>
      </c>
      <c r="Q24" s="177">
        <f>ROUND(E24*P24,2)</f>
        <v>0</v>
      </c>
      <c r="R24" s="177" t="s">
        <v>176</v>
      </c>
      <c r="S24" s="177" t="s">
        <v>146</v>
      </c>
      <c r="T24" s="178" t="s">
        <v>147</v>
      </c>
      <c r="U24" s="160">
        <v>0.21</v>
      </c>
      <c r="V24" s="160">
        <f>ROUND(E24*U24,2)</f>
        <v>3.15</v>
      </c>
      <c r="W24" s="160"/>
      <c r="X24" s="160" t="s">
        <v>148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149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58"/>
      <c r="B25" s="159"/>
      <c r="C25" s="253" t="s">
        <v>177</v>
      </c>
      <c r="D25" s="254"/>
      <c r="E25" s="254"/>
      <c r="F25" s="254"/>
      <c r="G25" s="254"/>
      <c r="H25" s="160"/>
      <c r="I25" s="160"/>
      <c r="J25" s="160"/>
      <c r="K25" s="160"/>
      <c r="L25" s="160"/>
      <c r="M25" s="160"/>
      <c r="N25" s="160"/>
      <c r="O25" s="160"/>
      <c r="P25" s="160"/>
      <c r="Q25" s="160"/>
      <c r="R25" s="160"/>
      <c r="S25" s="160"/>
      <c r="T25" s="160"/>
      <c r="U25" s="160"/>
      <c r="V25" s="160"/>
      <c r="W25" s="160"/>
      <c r="X25" s="160"/>
      <c r="Y25" s="151"/>
      <c r="Z25" s="151"/>
      <c r="AA25" s="151"/>
      <c r="AB25" s="151"/>
      <c r="AC25" s="151"/>
      <c r="AD25" s="151"/>
      <c r="AE25" s="151"/>
      <c r="AF25" s="151"/>
      <c r="AG25" s="151" t="s">
        <v>151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58"/>
      <c r="B26" s="159"/>
      <c r="C26" s="190" t="s">
        <v>178</v>
      </c>
      <c r="D26" s="161"/>
      <c r="E26" s="162">
        <v>15</v>
      </c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51"/>
      <c r="Z26" s="151"/>
      <c r="AA26" s="151"/>
      <c r="AB26" s="151"/>
      <c r="AC26" s="151"/>
      <c r="AD26" s="151"/>
      <c r="AE26" s="151"/>
      <c r="AF26" s="151"/>
      <c r="AG26" s="151" t="s">
        <v>153</v>
      </c>
      <c r="AH26" s="151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ht="30.6" outlineLevel="1">
      <c r="A27" s="172">
        <v>7</v>
      </c>
      <c r="B27" s="173" t="s">
        <v>179</v>
      </c>
      <c r="C27" s="189" t="s">
        <v>180</v>
      </c>
      <c r="D27" s="174" t="s">
        <v>144</v>
      </c>
      <c r="E27" s="175">
        <v>15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7">
        <v>3.5979999999999998E-2</v>
      </c>
      <c r="O27" s="177">
        <f>ROUND(E27*N27,2)</f>
        <v>0.54</v>
      </c>
      <c r="P27" s="177">
        <v>0</v>
      </c>
      <c r="Q27" s="177">
        <f>ROUND(E27*P27,2)</f>
        <v>0</v>
      </c>
      <c r="R27" s="177" t="s">
        <v>181</v>
      </c>
      <c r="S27" s="177" t="s">
        <v>146</v>
      </c>
      <c r="T27" s="178" t="s">
        <v>147</v>
      </c>
      <c r="U27" s="160">
        <v>0.69826999999999995</v>
      </c>
      <c r="V27" s="160">
        <f>ROUND(E27*U27,2)</f>
        <v>10.47</v>
      </c>
      <c r="W27" s="160"/>
      <c r="X27" s="160" t="s">
        <v>148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149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58"/>
      <c r="B28" s="159"/>
      <c r="C28" s="253" t="s">
        <v>182</v>
      </c>
      <c r="D28" s="254"/>
      <c r="E28" s="254"/>
      <c r="F28" s="254"/>
      <c r="G28" s="254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51"/>
      <c r="Z28" s="151"/>
      <c r="AA28" s="151"/>
      <c r="AB28" s="151"/>
      <c r="AC28" s="151"/>
      <c r="AD28" s="151"/>
      <c r="AE28" s="151"/>
      <c r="AF28" s="151"/>
      <c r="AG28" s="151" t="s">
        <v>151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58"/>
      <c r="B29" s="159"/>
      <c r="C29" s="255" t="s">
        <v>183</v>
      </c>
      <c r="D29" s="256"/>
      <c r="E29" s="256"/>
      <c r="F29" s="256"/>
      <c r="G29" s="256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51"/>
      <c r="Z29" s="151"/>
      <c r="AA29" s="151"/>
      <c r="AB29" s="151"/>
      <c r="AC29" s="151"/>
      <c r="AD29" s="151"/>
      <c r="AE29" s="151"/>
      <c r="AF29" s="151"/>
      <c r="AG29" s="151" t="s">
        <v>164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>
      <c r="A30" s="166" t="s">
        <v>140</v>
      </c>
      <c r="B30" s="167" t="s">
        <v>75</v>
      </c>
      <c r="C30" s="188" t="s">
        <v>76</v>
      </c>
      <c r="D30" s="168"/>
      <c r="E30" s="169"/>
      <c r="F30" s="170"/>
      <c r="G30" s="170">
        <f>SUMIF(AG31:AG31,"&lt;&gt;NOR",G31:G31)</f>
        <v>0</v>
      </c>
      <c r="H30" s="170"/>
      <c r="I30" s="170">
        <f>SUM(I31:I31)</f>
        <v>0</v>
      </c>
      <c r="J30" s="170"/>
      <c r="K30" s="170">
        <f>SUM(K31:K31)</f>
        <v>0</v>
      </c>
      <c r="L30" s="170"/>
      <c r="M30" s="170">
        <f>SUM(M31:M31)</f>
        <v>0</v>
      </c>
      <c r="N30" s="170"/>
      <c r="O30" s="170">
        <f>SUM(O31:O31)</f>
        <v>1.91</v>
      </c>
      <c r="P30" s="170"/>
      <c r="Q30" s="170">
        <f>SUM(Q31:Q31)</f>
        <v>0</v>
      </c>
      <c r="R30" s="170"/>
      <c r="S30" s="170"/>
      <c r="T30" s="171"/>
      <c r="U30" s="165"/>
      <c r="V30" s="165">
        <f>SUM(V31:V31)</f>
        <v>78</v>
      </c>
      <c r="W30" s="165"/>
      <c r="X30" s="165"/>
      <c r="AG30" t="s">
        <v>141</v>
      </c>
    </row>
    <row r="31" spans="1:60" outlineLevel="1">
      <c r="A31" s="180">
        <v>8</v>
      </c>
      <c r="B31" s="181" t="s">
        <v>184</v>
      </c>
      <c r="C31" s="191" t="s">
        <v>185</v>
      </c>
      <c r="D31" s="182" t="s">
        <v>144</v>
      </c>
      <c r="E31" s="183">
        <v>300</v>
      </c>
      <c r="F31" s="184"/>
      <c r="G31" s="185">
        <f>ROUND(E31*F31,2)</f>
        <v>0</v>
      </c>
      <c r="H31" s="184"/>
      <c r="I31" s="185">
        <f>ROUND(E31*H31,2)</f>
        <v>0</v>
      </c>
      <c r="J31" s="184"/>
      <c r="K31" s="185">
        <f>ROUND(E31*J31,2)</f>
        <v>0</v>
      </c>
      <c r="L31" s="185">
        <v>21</v>
      </c>
      <c r="M31" s="185">
        <f>G31*(1+L31/100)</f>
        <v>0</v>
      </c>
      <c r="N31" s="185">
        <v>6.3499999999999997E-3</v>
      </c>
      <c r="O31" s="185">
        <f>ROUND(E31*N31,2)</f>
        <v>1.91</v>
      </c>
      <c r="P31" s="185">
        <v>0</v>
      </c>
      <c r="Q31" s="185">
        <f>ROUND(E31*P31,2)</f>
        <v>0</v>
      </c>
      <c r="R31" s="185" t="s">
        <v>186</v>
      </c>
      <c r="S31" s="185" t="s">
        <v>146</v>
      </c>
      <c r="T31" s="186" t="s">
        <v>147</v>
      </c>
      <c r="U31" s="160">
        <v>0.26</v>
      </c>
      <c r="V31" s="160">
        <f>ROUND(E31*U31,2)</f>
        <v>78</v>
      </c>
      <c r="W31" s="160"/>
      <c r="X31" s="160" t="s">
        <v>148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149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>
      <c r="A32" s="166" t="s">
        <v>140</v>
      </c>
      <c r="B32" s="167" t="s">
        <v>77</v>
      </c>
      <c r="C32" s="188" t="s">
        <v>78</v>
      </c>
      <c r="D32" s="168"/>
      <c r="E32" s="169"/>
      <c r="F32" s="170"/>
      <c r="G32" s="170">
        <f>SUMIF(AG33:AG33,"&lt;&gt;NOR",G33:G33)</f>
        <v>0</v>
      </c>
      <c r="H32" s="170"/>
      <c r="I32" s="170">
        <f>SUM(I33:I33)</f>
        <v>0</v>
      </c>
      <c r="J32" s="170"/>
      <c r="K32" s="170">
        <f>SUM(K33:K33)</f>
        <v>0</v>
      </c>
      <c r="L32" s="170"/>
      <c r="M32" s="170">
        <f>SUM(M33:M33)</f>
        <v>0</v>
      </c>
      <c r="N32" s="170"/>
      <c r="O32" s="170">
        <f>SUM(O33:O33)</f>
        <v>0.02</v>
      </c>
      <c r="P32" s="170"/>
      <c r="Q32" s="170">
        <f>SUM(Q33:Q33)</f>
        <v>0</v>
      </c>
      <c r="R32" s="170"/>
      <c r="S32" s="170"/>
      <c r="T32" s="171"/>
      <c r="U32" s="165"/>
      <c r="V32" s="165">
        <f>SUM(V33:V33)</f>
        <v>144.43</v>
      </c>
      <c r="W32" s="165"/>
      <c r="X32" s="165"/>
      <c r="AG32" t="s">
        <v>141</v>
      </c>
    </row>
    <row r="33" spans="1:60" outlineLevel="1">
      <c r="A33" s="180">
        <v>9</v>
      </c>
      <c r="B33" s="181" t="s">
        <v>187</v>
      </c>
      <c r="C33" s="191" t="s">
        <v>188</v>
      </c>
      <c r="D33" s="182" t="s">
        <v>144</v>
      </c>
      <c r="E33" s="183">
        <v>408</v>
      </c>
      <c r="F33" s="184"/>
      <c r="G33" s="185">
        <f>ROUND(E33*F33,2)</f>
        <v>0</v>
      </c>
      <c r="H33" s="184"/>
      <c r="I33" s="185">
        <f>ROUND(E33*H33,2)</f>
        <v>0</v>
      </c>
      <c r="J33" s="184"/>
      <c r="K33" s="185">
        <f>ROUND(E33*J33,2)</f>
        <v>0</v>
      </c>
      <c r="L33" s="185">
        <v>21</v>
      </c>
      <c r="M33" s="185">
        <f>G33*(1+L33/100)</f>
        <v>0</v>
      </c>
      <c r="N33" s="185">
        <v>4.0000000000000003E-5</v>
      </c>
      <c r="O33" s="185">
        <f>ROUND(E33*N33,2)</f>
        <v>0.02</v>
      </c>
      <c r="P33" s="185">
        <v>0</v>
      </c>
      <c r="Q33" s="185">
        <f>ROUND(E33*P33,2)</f>
        <v>0</v>
      </c>
      <c r="R33" s="185" t="s">
        <v>176</v>
      </c>
      <c r="S33" s="185" t="s">
        <v>146</v>
      </c>
      <c r="T33" s="186" t="s">
        <v>147</v>
      </c>
      <c r="U33" s="160">
        <v>0.35399999999999998</v>
      </c>
      <c r="V33" s="160">
        <f>ROUND(E33*U33,2)</f>
        <v>144.43</v>
      </c>
      <c r="W33" s="160"/>
      <c r="X33" s="160" t="s">
        <v>148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149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>
      <c r="A34" s="166" t="s">
        <v>140</v>
      </c>
      <c r="B34" s="167" t="s">
        <v>79</v>
      </c>
      <c r="C34" s="188" t="s">
        <v>80</v>
      </c>
      <c r="D34" s="168"/>
      <c r="E34" s="169"/>
      <c r="F34" s="170"/>
      <c r="G34" s="170">
        <f>SUMIF(AG35:AG40,"&lt;&gt;NOR",G35:G40)</f>
        <v>0</v>
      </c>
      <c r="H34" s="170"/>
      <c r="I34" s="170">
        <f>SUM(I35:I40)</f>
        <v>0</v>
      </c>
      <c r="J34" s="170"/>
      <c r="K34" s="170">
        <f>SUM(K35:K40)</f>
        <v>0</v>
      </c>
      <c r="L34" s="170"/>
      <c r="M34" s="170">
        <f>SUM(M35:M40)</f>
        <v>0</v>
      </c>
      <c r="N34" s="170"/>
      <c r="O34" s="170">
        <f>SUM(O35:O40)</f>
        <v>0</v>
      </c>
      <c r="P34" s="170"/>
      <c r="Q34" s="170">
        <f>SUM(Q35:Q40)</f>
        <v>0</v>
      </c>
      <c r="R34" s="170"/>
      <c r="S34" s="170"/>
      <c r="T34" s="171"/>
      <c r="U34" s="165"/>
      <c r="V34" s="165">
        <f>SUM(V35:V40)</f>
        <v>9.379999999999999</v>
      </c>
      <c r="W34" s="165"/>
      <c r="X34" s="165"/>
      <c r="AG34" t="s">
        <v>141</v>
      </c>
    </row>
    <row r="35" spans="1:60" ht="20.399999999999999" outlineLevel="1">
      <c r="A35" s="180">
        <v>10</v>
      </c>
      <c r="B35" s="181" t="s">
        <v>189</v>
      </c>
      <c r="C35" s="191" t="s">
        <v>190</v>
      </c>
      <c r="D35" s="182" t="s">
        <v>191</v>
      </c>
      <c r="E35" s="183">
        <v>1</v>
      </c>
      <c r="F35" s="184"/>
      <c r="G35" s="185">
        <f>ROUND(E35*F35,2)</f>
        <v>0</v>
      </c>
      <c r="H35" s="184"/>
      <c r="I35" s="185">
        <f>ROUND(E35*H35,2)</f>
        <v>0</v>
      </c>
      <c r="J35" s="184"/>
      <c r="K35" s="185">
        <f>ROUND(E35*J35,2)</f>
        <v>0</v>
      </c>
      <c r="L35" s="185">
        <v>21</v>
      </c>
      <c r="M35" s="185">
        <f>G35*(1+L35/100)</f>
        <v>0</v>
      </c>
      <c r="N35" s="185">
        <v>0</v>
      </c>
      <c r="O35" s="185">
        <f>ROUND(E35*N35,2)</f>
        <v>0</v>
      </c>
      <c r="P35" s="185">
        <v>0</v>
      </c>
      <c r="Q35" s="185">
        <f>ROUND(E35*P35,2)</f>
        <v>0</v>
      </c>
      <c r="R35" s="185" t="s">
        <v>192</v>
      </c>
      <c r="S35" s="185" t="s">
        <v>146</v>
      </c>
      <c r="T35" s="186" t="s">
        <v>147</v>
      </c>
      <c r="U35" s="160">
        <v>8.84</v>
      </c>
      <c r="V35" s="160">
        <f>ROUND(E35*U35,2)</f>
        <v>8.84</v>
      </c>
      <c r="W35" s="160"/>
      <c r="X35" s="160" t="s">
        <v>148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149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ht="20.399999999999999" outlineLevel="1">
      <c r="A36" s="180">
        <v>11</v>
      </c>
      <c r="B36" s="181" t="s">
        <v>193</v>
      </c>
      <c r="C36" s="191" t="s">
        <v>194</v>
      </c>
      <c r="D36" s="182" t="s">
        <v>195</v>
      </c>
      <c r="E36" s="183">
        <v>1</v>
      </c>
      <c r="F36" s="184"/>
      <c r="G36" s="185">
        <f>ROUND(E36*F36,2)</f>
        <v>0</v>
      </c>
      <c r="H36" s="184"/>
      <c r="I36" s="185">
        <f>ROUND(E36*H36,2)</f>
        <v>0</v>
      </c>
      <c r="J36" s="184"/>
      <c r="K36" s="185">
        <f>ROUND(E36*J36,2)</f>
        <v>0</v>
      </c>
      <c r="L36" s="185">
        <v>21</v>
      </c>
      <c r="M36" s="185">
        <f>G36*(1+L36/100)</f>
        <v>0</v>
      </c>
      <c r="N36" s="185">
        <v>0</v>
      </c>
      <c r="O36" s="185">
        <f>ROUND(E36*N36,2)</f>
        <v>0</v>
      </c>
      <c r="P36" s="185">
        <v>0</v>
      </c>
      <c r="Q36" s="185">
        <f>ROUND(E36*P36,2)</f>
        <v>0</v>
      </c>
      <c r="R36" s="185" t="s">
        <v>192</v>
      </c>
      <c r="S36" s="185" t="s">
        <v>146</v>
      </c>
      <c r="T36" s="186" t="s">
        <v>147</v>
      </c>
      <c r="U36" s="160">
        <v>0.53500000000000003</v>
      </c>
      <c r="V36" s="160">
        <f>ROUND(E36*U36,2)</f>
        <v>0.54</v>
      </c>
      <c r="W36" s="160"/>
      <c r="X36" s="160" t="s">
        <v>148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149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72">
        <v>12</v>
      </c>
      <c r="B37" s="173" t="s">
        <v>196</v>
      </c>
      <c r="C37" s="189" t="s">
        <v>197</v>
      </c>
      <c r="D37" s="174" t="s">
        <v>198</v>
      </c>
      <c r="E37" s="175">
        <v>300</v>
      </c>
      <c r="F37" s="176"/>
      <c r="G37" s="177">
        <f>ROUND(E37*F37,2)</f>
        <v>0</v>
      </c>
      <c r="H37" s="176"/>
      <c r="I37" s="177">
        <f>ROUND(E37*H37,2)</f>
        <v>0</v>
      </c>
      <c r="J37" s="176"/>
      <c r="K37" s="177">
        <f>ROUND(E37*J37,2)</f>
        <v>0</v>
      </c>
      <c r="L37" s="177">
        <v>21</v>
      </c>
      <c r="M37" s="177">
        <f>G37*(1+L37/100)</f>
        <v>0</v>
      </c>
      <c r="N37" s="177">
        <v>0</v>
      </c>
      <c r="O37" s="177">
        <f>ROUND(E37*N37,2)</f>
        <v>0</v>
      </c>
      <c r="P37" s="177">
        <v>0</v>
      </c>
      <c r="Q37" s="177">
        <f>ROUND(E37*P37,2)</f>
        <v>0</v>
      </c>
      <c r="R37" s="177" t="s">
        <v>192</v>
      </c>
      <c r="S37" s="177" t="s">
        <v>146</v>
      </c>
      <c r="T37" s="178" t="s">
        <v>147</v>
      </c>
      <c r="U37" s="160">
        <v>0</v>
      </c>
      <c r="V37" s="160">
        <f>ROUND(E37*U37,2)</f>
        <v>0</v>
      </c>
      <c r="W37" s="160"/>
      <c r="X37" s="160" t="s">
        <v>148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149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58"/>
      <c r="B38" s="159"/>
      <c r="C38" s="190" t="s">
        <v>199</v>
      </c>
      <c r="D38" s="161"/>
      <c r="E38" s="162">
        <v>300</v>
      </c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160"/>
      <c r="Q38" s="160"/>
      <c r="R38" s="160"/>
      <c r="S38" s="160"/>
      <c r="T38" s="160"/>
      <c r="U38" s="160"/>
      <c r="V38" s="160"/>
      <c r="W38" s="160"/>
      <c r="X38" s="160"/>
      <c r="Y38" s="151"/>
      <c r="Z38" s="151"/>
      <c r="AA38" s="151"/>
      <c r="AB38" s="151"/>
      <c r="AC38" s="151"/>
      <c r="AD38" s="151"/>
      <c r="AE38" s="151"/>
      <c r="AF38" s="151"/>
      <c r="AG38" s="151" t="s">
        <v>153</v>
      </c>
      <c r="AH38" s="151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72">
        <v>13</v>
      </c>
      <c r="B39" s="173" t="s">
        <v>200</v>
      </c>
      <c r="C39" s="189" t="s">
        <v>201</v>
      </c>
      <c r="D39" s="174" t="s">
        <v>198</v>
      </c>
      <c r="E39" s="175">
        <v>30</v>
      </c>
      <c r="F39" s="176"/>
      <c r="G39" s="177">
        <f>ROUND(E39*F39,2)</f>
        <v>0</v>
      </c>
      <c r="H39" s="176"/>
      <c r="I39" s="177">
        <f>ROUND(E39*H39,2)</f>
        <v>0</v>
      </c>
      <c r="J39" s="176"/>
      <c r="K39" s="177">
        <f>ROUND(E39*J39,2)</f>
        <v>0</v>
      </c>
      <c r="L39" s="177">
        <v>21</v>
      </c>
      <c r="M39" s="177">
        <f>G39*(1+L39/100)</f>
        <v>0</v>
      </c>
      <c r="N39" s="177">
        <v>0</v>
      </c>
      <c r="O39" s="177">
        <f>ROUND(E39*N39,2)</f>
        <v>0</v>
      </c>
      <c r="P39" s="177">
        <v>0</v>
      </c>
      <c r="Q39" s="177">
        <f>ROUND(E39*P39,2)</f>
        <v>0</v>
      </c>
      <c r="R39" s="177" t="s">
        <v>192</v>
      </c>
      <c r="S39" s="177" t="s">
        <v>146</v>
      </c>
      <c r="T39" s="178" t="s">
        <v>147</v>
      </c>
      <c r="U39" s="160">
        <v>0</v>
      </c>
      <c r="V39" s="160">
        <f>ROUND(E39*U39,2)</f>
        <v>0</v>
      </c>
      <c r="W39" s="160"/>
      <c r="X39" s="160" t="s">
        <v>148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149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58"/>
      <c r="B40" s="159"/>
      <c r="C40" s="190" t="s">
        <v>202</v>
      </c>
      <c r="D40" s="161"/>
      <c r="E40" s="162">
        <v>30</v>
      </c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51"/>
      <c r="Z40" s="151"/>
      <c r="AA40" s="151"/>
      <c r="AB40" s="151"/>
      <c r="AC40" s="151"/>
      <c r="AD40" s="151"/>
      <c r="AE40" s="151"/>
      <c r="AF40" s="151"/>
      <c r="AG40" s="151" t="s">
        <v>153</v>
      </c>
      <c r="AH40" s="151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>
      <c r="A41" s="166" t="s">
        <v>140</v>
      </c>
      <c r="B41" s="167" t="s">
        <v>81</v>
      </c>
      <c r="C41" s="188" t="s">
        <v>82</v>
      </c>
      <c r="D41" s="168"/>
      <c r="E41" s="169"/>
      <c r="F41" s="170"/>
      <c r="G41" s="170">
        <f>SUMIF(AG42:AG44,"&lt;&gt;NOR",G42:G44)</f>
        <v>0</v>
      </c>
      <c r="H41" s="170"/>
      <c r="I41" s="170">
        <f>SUM(I42:I44)</f>
        <v>0</v>
      </c>
      <c r="J41" s="170"/>
      <c r="K41" s="170">
        <f>SUM(K42:K44)</f>
        <v>0</v>
      </c>
      <c r="L41" s="170"/>
      <c r="M41" s="170">
        <f>SUM(M42:M44)</f>
        <v>0</v>
      </c>
      <c r="N41" s="170"/>
      <c r="O41" s="170">
        <f>SUM(O42:O44)</f>
        <v>0</v>
      </c>
      <c r="P41" s="170"/>
      <c r="Q41" s="170">
        <f>SUM(Q42:Q44)</f>
        <v>0</v>
      </c>
      <c r="R41" s="170"/>
      <c r="S41" s="170"/>
      <c r="T41" s="171"/>
      <c r="U41" s="165"/>
      <c r="V41" s="165">
        <f>SUM(V42:V44)</f>
        <v>2.76</v>
      </c>
      <c r="W41" s="165"/>
      <c r="X41" s="165"/>
      <c r="AG41" t="s">
        <v>141</v>
      </c>
    </row>
    <row r="42" spans="1:60" outlineLevel="1">
      <c r="A42" s="172">
        <v>14</v>
      </c>
      <c r="B42" s="173" t="s">
        <v>203</v>
      </c>
      <c r="C42" s="189" t="s">
        <v>204</v>
      </c>
      <c r="D42" s="174" t="s">
        <v>205</v>
      </c>
      <c r="E42" s="175">
        <v>8.6999999999999993</v>
      </c>
      <c r="F42" s="176"/>
      <c r="G42" s="177">
        <f>ROUND(E42*F42,2)</f>
        <v>0</v>
      </c>
      <c r="H42" s="176"/>
      <c r="I42" s="177">
        <f>ROUND(E42*H42,2)</f>
        <v>0</v>
      </c>
      <c r="J42" s="176"/>
      <c r="K42" s="177">
        <f>ROUND(E42*J42,2)</f>
        <v>0</v>
      </c>
      <c r="L42" s="177">
        <v>21</v>
      </c>
      <c r="M42" s="177">
        <f>G42*(1+L42/100)</f>
        <v>0</v>
      </c>
      <c r="N42" s="177">
        <v>0</v>
      </c>
      <c r="O42" s="177">
        <f>ROUND(E42*N42,2)</f>
        <v>0</v>
      </c>
      <c r="P42" s="177">
        <v>0</v>
      </c>
      <c r="Q42" s="177">
        <f>ROUND(E42*P42,2)</f>
        <v>0</v>
      </c>
      <c r="R42" s="177" t="s">
        <v>176</v>
      </c>
      <c r="S42" s="177" t="s">
        <v>146</v>
      </c>
      <c r="T42" s="178" t="s">
        <v>147</v>
      </c>
      <c r="U42" s="160">
        <v>0.317</v>
      </c>
      <c r="V42" s="160">
        <f>ROUND(E42*U42,2)</f>
        <v>2.76</v>
      </c>
      <c r="W42" s="160"/>
      <c r="X42" s="160" t="s">
        <v>148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149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ht="21" outlineLevel="1">
      <c r="A43" s="158"/>
      <c r="B43" s="159"/>
      <c r="C43" s="253" t="s">
        <v>206</v>
      </c>
      <c r="D43" s="254"/>
      <c r="E43" s="254"/>
      <c r="F43" s="254"/>
      <c r="G43" s="254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51"/>
      <c r="Z43" s="151"/>
      <c r="AA43" s="151"/>
      <c r="AB43" s="151"/>
      <c r="AC43" s="151"/>
      <c r="AD43" s="151"/>
      <c r="AE43" s="151"/>
      <c r="AF43" s="151"/>
      <c r="AG43" s="151" t="s">
        <v>151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79" t="str">
        <f>C43</f>
        <v>přesun hmot pro budovy občanské výstavby (JKSO 801), budovy pro bydlení (JKSO 803) budovy pro výrobu a služby (JKSO 812) s nosnou svislou konstrukcí zděnou z cihel nebo tvárnic nebo kovovou</v>
      </c>
      <c r="BB43" s="151"/>
      <c r="BC43" s="151"/>
      <c r="BD43" s="151"/>
      <c r="BE43" s="151"/>
      <c r="BF43" s="151"/>
      <c r="BG43" s="151"/>
      <c r="BH43" s="151"/>
    </row>
    <row r="44" spans="1:60" outlineLevel="1">
      <c r="A44" s="158"/>
      <c r="B44" s="159"/>
      <c r="C44" s="190" t="s">
        <v>207</v>
      </c>
      <c r="D44" s="161"/>
      <c r="E44" s="162">
        <v>8.6999999999999993</v>
      </c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51"/>
      <c r="Z44" s="151"/>
      <c r="AA44" s="151"/>
      <c r="AB44" s="151"/>
      <c r="AC44" s="151"/>
      <c r="AD44" s="151"/>
      <c r="AE44" s="151"/>
      <c r="AF44" s="151"/>
      <c r="AG44" s="151" t="s">
        <v>153</v>
      </c>
      <c r="AH44" s="151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>
      <c r="A45" s="166" t="s">
        <v>140</v>
      </c>
      <c r="B45" s="167" t="s">
        <v>85</v>
      </c>
      <c r="C45" s="188" t="s">
        <v>86</v>
      </c>
      <c r="D45" s="168"/>
      <c r="E45" s="169"/>
      <c r="F45" s="170"/>
      <c r="G45" s="170">
        <f>SUMIF(AG46:AG136,"&lt;&gt;NOR",G46:G136)</f>
        <v>0</v>
      </c>
      <c r="H45" s="170"/>
      <c r="I45" s="170">
        <f>SUM(I46:I136)</f>
        <v>0</v>
      </c>
      <c r="J45" s="170"/>
      <c r="K45" s="170">
        <f>SUM(K46:K136)</f>
        <v>0</v>
      </c>
      <c r="L45" s="170"/>
      <c r="M45" s="170">
        <f>SUM(M46:M136)</f>
        <v>0</v>
      </c>
      <c r="N45" s="170"/>
      <c r="O45" s="170">
        <f>SUM(O46:O136)</f>
        <v>24.61</v>
      </c>
      <c r="P45" s="170"/>
      <c r="Q45" s="170">
        <f>SUM(Q46:Q136)</f>
        <v>21.28</v>
      </c>
      <c r="R45" s="170"/>
      <c r="S45" s="170"/>
      <c r="T45" s="171"/>
      <c r="U45" s="165"/>
      <c r="V45" s="165">
        <f>SUM(V46:V136)</f>
        <v>1114.2</v>
      </c>
      <c r="W45" s="165"/>
      <c r="X45" s="165"/>
      <c r="AG45" t="s">
        <v>141</v>
      </c>
    </row>
    <row r="46" spans="1:60" outlineLevel="1">
      <c r="A46" s="172">
        <v>15</v>
      </c>
      <c r="B46" s="173" t="s">
        <v>208</v>
      </c>
      <c r="C46" s="189" t="s">
        <v>209</v>
      </c>
      <c r="D46" s="174" t="s">
        <v>210</v>
      </c>
      <c r="E46" s="175">
        <v>660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7">
        <v>0</v>
      </c>
      <c r="O46" s="177">
        <f>ROUND(E46*N46,2)</f>
        <v>0</v>
      </c>
      <c r="P46" s="177">
        <v>8.0000000000000002E-3</v>
      </c>
      <c r="Q46" s="177">
        <f>ROUND(E46*P46,2)</f>
        <v>5.28</v>
      </c>
      <c r="R46" s="177" t="s">
        <v>211</v>
      </c>
      <c r="S46" s="177" t="s">
        <v>146</v>
      </c>
      <c r="T46" s="178" t="s">
        <v>147</v>
      </c>
      <c r="U46" s="160">
        <v>0.10199999999999999</v>
      </c>
      <c r="V46" s="160">
        <f>ROUND(E46*U46,2)</f>
        <v>67.319999999999993</v>
      </c>
      <c r="W46" s="160"/>
      <c r="X46" s="160" t="s">
        <v>148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149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58"/>
      <c r="B47" s="159"/>
      <c r="C47" s="190" t="s">
        <v>212</v>
      </c>
      <c r="D47" s="161"/>
      <c r="E47" s="162">
        <v>99.14</v>
      </c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51"/>
      <c r="Z47" s="151"/>
      <c r="AA47" s="151"/>
      <c r="AB47" s="151"/>
      <c r="AC47" s="151"/>
      <c r="AD47" s="151"/>
      <c r="AE47" s="151"/>
      <c r="AF47" s="151"/>
      <c r="AG47" s="151" t="s">
        <v>153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>
      <c r="A48" s="158"/>
      <c r="B48" s="159"/>
      <c r="C48" s="190" t="s">
        <v>213</v>
      </c>
      <c r="D48" s="161"/>
      <c r="E48" s="162">
        <v>503.2</v>
      </c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51"/>
      <c r="Z48" s="151"/>
      <c r="AA48" s="151"/>
      <c r="AB48" s="151"/>
      <c r="AC48" s="151"/>
      <c r="AD48" s="151"/>
      <c r="AE48" s="151"/>
      <c r="AF48" s="151"/>
      <c r="AG48" s="151" t="s">
        <v>153</v>
      </c>
      <c r="AH48" s="151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outlineLevel="1">
      <c r="A49" s="158"/>
      <c r="B49" s="159"/>
      <c r="C49" s="190" t="s">
        <v>214</v>
      </c>
      <c r="D49" s="161"/>
      <c r="E49" s="162">
        <v>41.4</v>
      </c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51"/>
      <c r="Z49" s="151"/>
      <c r="AA49" s="151"/>
      <c r="AB49" s="151"/>
      <c r="AC49" s="151"/>
      <c r="AD49" s="151"/>
      <c r="AE49" s="151"/>
      <c r="AF49" s="151"/>
      <c r="AG49" s="151" t="s">
        <v>153</v>
      </c>
      <c r="AH49" s="151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58"/>
      <c r="B50" s="159"/>
      <c r="C50" s="190" t="s">
        <v>215</v>
      </c>
      <c r="D50" s="161"/>
      <c r="E50" s="162">
        <v>6.7</v>
      </c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51"/>
      <c r="Z50" s="151"/>
      <c r="AA50" s="151"/>
      <c r="AB50" s="151"/>
      <c r="AC50" s="151"/>
      <c r="AD50" s="151"/>
      <c r="AE50" s="151"/>
      <c r="AF50" s="151"/>
      <c r="AG50" s="151" t="s">
        <v>153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58"/>
      <c r="B51" s="159"/>
      <c r="C51" s="190" t="s">
        <v>216</v>
      </c>
      <c r="D51" s="161"/>
      <c r="E51" s="162">
        <v>9.56</v>
      </c>
      <c r="F51" s="160"/>
      <c r="G51" s="160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51"/>
      <c r="Z51" s="151"/>
      <c r="AA51" s="151"/>
      <c r="AB51" s="151"/>
      <c r="AC51" s="151"/>
      <c r="AD51" s="151"/>
      <c r="AE51" s="151"/>
      <c r="AF51" s="151"/>
      <c r="AG51" s="151" t="s">
        <v>153</v>
      </c>
      <c r="AH51" s="151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20.399999999999999" outlineLevel="1">
      <c r="A52" s="172">
        <v>16</v>
      </c>
      <c r="B52" s="173" t="s">
        <v>217</v>
      </c>
      <c r="C52" s="189" t="s">
        <v>218</v>
      </c>
      <c r="D52" s="174" t="s">
        <v>210</v>
      </c>
      <c r="E52" s="175">
        <v>80.400000000000006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7">
        <v>0</v>
      </c>
      <c r="O52" s="177">
        <f>ROUND(E52*N52,2)</f>
        <v>0</v>
      </c>
      <c r="P52" s="177">
        <v>1.4E-2</v>
      </c>
      <c r="Q52" s="177">
        <f>ROUND(E52*P52,2)</f>
        <v>1.1299999999999999</v>
      </c>
      <c r="R52" s="177" t="s">
        <v>211</v>
      </c>
      <c r="S52" s="177" t="s">
        <v>146</v>
      </c>
      <c r="T52" s="178" t="s">
        <v>147</v>
      </c>
      <c r="U52" s="160">
        <v>0.128</v>
      </c>
      <c r="V52" s="160">
        <f>ROUND(E52*U52,2)</f>
        <v>10.29</v>
      </c>
      <c r="W52" s="160"/>
      <c r="X52" s="160" t="s">
        <v>148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149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58"/>
      <c r="B53" s="159"/>
      <c r="C53" s="190" t="s">
        <v>219</v>
      </c>
      <c r="D53" s="161"/>
      <c r="E53" s="162">
        <v>48</v>
      </c>
      <c r="F53" s="160"/>
      <c r="G53" s="160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51"/>
      <c r="Z53" s="151"/>
      <c r="AA53" s="151"/>
      <c r="AB53" s="151"/>
      <c r="AC53" s="151"/>
      <c r="AD53" s="151"/>
      <c r="AE53" s="151"/>
      <c r="AF53" s="151"/>
      <c r="AG53" s="151" t="s">
        <v>153</v>
      </c>
      <c r="AH53" s="151">
        <v>0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58"/>
      <c r="B54" s="159"/>
      <c r="C54" s="190" t="s">
        <v>220</v>
      </c>
      <c r="D54" s="161"/>
      <c r="E54" s="162">
        <v>32.4</v>
      </c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51"/>
      <c r="Z54" s="151"/>
      <c r="AA54" s="151"/>
      <c r="AB54" s="151"/>
      <c r="AC54" s="151"/>
      <c r="AD54" s="151"/>
      <c r="AE54" s="151"/>
      <c r="AF54" s="151"/>
      <c r="AG54" s="151" t="s">
        <v>153</v>
      </c>
      <c r="AH54" s="151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20.399999999999999" outlineLevel="1">
      <c r="A55" s="172">
        <v>17</v>
      </c>
      <c r="B55" s="173" t="s">
        <v>221</v>
      </c>
      <c r="C55" s="189" t="s">
        <v>222</v>
      </c>
      <c r="D55" s="174" t="s">
        <v>210</v>
      </c>
      <c r="E55" s="175">
        <v>105</v>
      </c>
      <c r="F55" s="176"/>
      <c r="G55" s="177">
        <f>ROUND(E55*F55,2)</f>
        <v>0</v>
      </c>
      <c r="H55" s="176"/>
      <c r="I55" s="177">
        <f>ROUND(E55*H55,2)</f>
        <v>0</v>
      </c>
      <c r="J55" s="176"/>
      <c r="K55" s="177">
        <f>ROUND(E55*J55,2)</f>
        <v>0</v>
      </c>
      <c r="L55" s="177">
        <v>21</v>
      </c>
      <c r="M55" s="177">
        <f>G55*(1+L55/100)</f>
        <v>0</v>
      </c>
      <c r="N55" s="177">
        <v>0</v>
      </c>
      <c r="O55" s="177">
        <f>ROUND(E55*N55,2)</f>
        <v>0</v>
      </c>
      <c r="P55" s="177">
        <v>2.4E-2</v>
      </c>
      <c r="Q55" s="177">
        <f>ROUND(E55*P55,2)</f>
        <v>2.52</v>
      </c>
      <c r="R55" s="177" t="s">
        <v>211</v>
      </c>
      <c r="S55" s="177" t="s">
        <v>146</v>
      </c>
      <c r="T55" s="178" t="s">
        <v>147</v>
      </c>
      <c r="U55" s="160">
        <v>0.154</v>
      </c>
      <c r="V55" s="160">
        <f>ROUND(E55*U55,2)</f>
        <v>16.170000000000002</v>
      </c>
      <c r="W55" s="160"/>
      <c r="X55" s="160" t="s">
        <v>148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149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58"/>
      <c r="B56" s="159"/>
      <c r="C56" s="190" t="s">
        <v>223</v>
      </c>
      <c r="D56" s="161"/>
      <c r="E56" s="162">
        <v>28.2</v>
      </c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  <c r="U56" s="160"/>
      <c r="V56" s="160"/>
      <c r="W56" s="160"/>
      <c r="X56" s="160"/>
      <c r="Y56" s="151"/>
      <c r="Z56" s="151"/>
      <c r="AA56" s="151"/>
      <c r="AB56" s="151"/>
      <c r="AC56" s="151"/>
      <c r="AD56" s="151"/>
      <c r="AE56" s="151"/>
      <c r="AF56" s="151"/>
      <c r="AG56" s="151" t="s">
        <v>153</v>
      </c>
      <c r="AH56" s="151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58"/>
      <c r="B57" s="159"/>
      <c r="C57" s="190" t="s">
        <v>224</v>
      </c>
      <c r="D57" s="161"/>
      <c r="E57" s="162">
        <v>76.8</v>
      </c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51"/>
      <c r="Z57" s="151"/>
      <c r="AA57" s="151"/>
      <c r="AB57" s="151"/>
      <c r="AC57" s="151"/>
      <c r="AD57" s="151"/>
      <c r="AE57" s="151"/>
      <c r="AF57" s="151"/>
      <c r="AG57" s="151" t="s">
        <v>153</v>
      </c>
      <c r="AH57" s="151">
        <v>0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ht="20.399999999999999" outlineLevel="1">
      <c r="A58" s="172">
        <v>18</v>
      </c>
      <c r="B58" s="173" t="s">
        <v>225</v>
      </c>
      <c r="C58" s="189" t="s">
        <v>226</v>
      </c>
      <c r="D58" s="174" t="s">
        <v>210</v>
      </c>
      <c r="E58" s="175">
        <v>258.89</v>
      </c>
      <c r="F58" s="176"/>
      <c r="G58" s="177">
        <f>ROUND(E58*F58,2)</f>
        <v>0</v>
      </c>
      <c r="H58" s="176"/>
      <c r="I58" s="177">
        <f>ROUND(E58*H58,2)</f>
        <v>0</v>
      </c>
      <c r="J58" s="176"/>
      <c r="K58" s="177">
        <f>ROUND(E58*J58,2)</f>
        <v>0</v>
      </c>
      <c r="L58" s="177">
        <v>21</v>
      </c>
      <c r="M58" s="177">
        <f>G58*(1+L58/100)</f>
        <v>0</v>
      </c>
      <c r="N58" s="177">
        <v>0</v>
      </c>
      <c r="O58" s="177">
        <f>ROUND(E58*N58,2)</f>
        <v>0</v>
      </c>
      <c r="P58" s="177">
        <v>3.2000000000000001E-2</v>
      </c>
      <c r="Q58" s="177">
        <f>ROUND(E58*P58,2)</f>
        <v>8.2799999999999994</v>
      </c>
      <c r="R58" s="177" t="s">
        <v>211</v>
      </c>
      <c r="S58" s="177" t="s">
        <v>146</v>
      </c>
      <c r="T58" s="178" t="s">
        <v>147</v>
      </c>
      <c r="U58" s="160">
        <v>0.18</v>
      </c>
      <c r="V58" s="160">
        <f>ROUND(E58*U58,2)</f>
        <v>46.6</v>
      </c>
      <c r="W58" s="160"/>
      <c r="X58" s="160" t="s">
        <v>148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149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>
      <c r="A59" s="158"/>
      <c r="B59" s="159"/>
      <c r="C59" s="190" t="s">
        <v>227</v>
      </c>
      <c r="D59" s="161"/>
      <c r="E59" s="162">
        <v>99.69</v>
      </c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  <c r="U59" s="160"/>
      <c r="V59" s="160"/>
      <c r="W59" s="160"/>
      <c r="X59" s="160"/>
      <c r="Y59" s="151"/>
      <c r="Z59" s="151"/>
      <c r="AA59" s="151"/>
      <c r="AB59" s="151"/>
      <c r="AC59" s="151"/>
      <c r="AD59" s="151"/>
      <c r="AE59" s="151"/>
      <c r="AF59" s="151"/>
      <c r="AG59" s="151" t="s">
        <v>153</v>
      </c>
      <c r="AH59" s="151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>
      <c r="A60" s="158"/>
      <c r="B60" s="159"/>
      <c r="C60" s="190" t="s">
        <v>228</v>
      </c>
      <c r="D60" s="161"/>
      <c r="E60" s="162">
        <v>9.4</v>
      </c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51"/>
      <c r="Z60" s="151"/>
      <c r="AA60" s="151"/>
      <c r="AB60" s="151"/>
      <c r="AC60" s="151"/>
      <c r="AD60" s="151"/>
      <c r="AE60" s="151"/>
      <c r="AF60" s="151"/>
      <c r="AG60" s="151" t="s">
        <v>153</v>
      </c>
      <c r="AH60" s="151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>
      <c r="A61" s="158"/>
      <c r="B61" s="159"/>
      <c r="C61" s="190" t="s">
        <v>229</v>
      </c>
      <c r="D61" s="161"/>
      <c r="E61" s="162">
        <v>39.700000000000003</v>
      </c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  <c r="U61" s="160"/>
      <c r="V61" s="160"/>
      <c r="W61" s="160"/>
      <c r="X61" s="160"/>
      <c r="Y61" s="151"/>
      <c r="Z61" s="151"/>
      <c r="AA61" s="151"/>
      <c r="AB61" s="151"/>
      <c r="AC61" s="151"/>
      <c r="AD61" s="151"/>
      <c r="AE61" s="151"/>
      <c r="AF61" s="151"/>
      <c r="AG61" s="151" t="s">
        <v>153</v>
      </c>
      <c r="AH61" s="151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58"/>
      <c r="B62" s="159"/>
      <c r="C62" s="190" t="s">
        <v>230</v>
      </c>
      <c r="D62" s="161"/>
      <c r="E62" s="162">
        <v>110.1</v>
      </c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51"/>
      <c r="Z62" s="151"/>
      <c r="AA62" s="151"/>
      <c r="AB62" s="151"/>
      <c r="AC62" s="151"/>
      <c r="AD62" s="151"/>
      <c r="AE62" s="151"/>
      <c r="AF62" s="151"/>
      <c r="AG62" s="151" t="s">
        <v>153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ht="20.399999999999999" outlineLevel="1">
      <c r="A63" s="172">
        <v>19</v>
      </c>
      <c r="B63" s="173" t="s">
        <v>231</v>
      </c>
      <c r="C63" s="189" t="s">
        <v>232</v>
      </c>
      <c r="D63" s="174" t="s">
        <v>210</v>
      </c>
      <c r="E63" s="175">
        <v>17.8</v>
      </c>
      <c r="F63" s="176"/>
      <c r="G63" s="177">
        <f>ROUND(E63*F63,2)</f>
        <v>0</v>
      </c>
      <c r="H63" s="176"/>
      <c r="I63" s="177">
        <f>ROUND(E63*H63,2)</f>
        <v>0</v>
      </c>
      <c r="J63" s="176"/>
      <c r="K63" s="177">
        <f>ROUND(E63*J63,2)</f>
        <v>0</v>
      </c>
      <c r="L63" s="177">
        <v>21</v>
      </c>
      <c r="M63" s="177">
        <f>G63*(1+L63/100)</f>
        <v>0</v>
      </c>
      <c r="N63" s="177">
        <v>0</v>
      </c>
      <c r="O63" s="177">
        <f>ROUND(E63*N63,2)</f>
        <v>0</v>
      </c>
      <c r="P63" s="177">
        <v>4.0000000000000001E-3</v>
      </c>
      <c r="Q63" s="177">
        <f>ROUND(E63*P63,2)</f>
        <v>7.0000000000000007E-2</v>
      </c>
      <c r="R63" s="177" t="s">
        <v>211</v>
      </c>
      <c r="S63" s="177" t="s">
        <v>146</v>
      </c>
      <c r="T63" s="178" t="s">
        <v>147</v>
      </c>
      <c r="U63" s="160">
        <v>0.20599999999999999</v>
      </c>
      <c r="V63" s="160">
        <f>ROUND(E63*U63,2)</f>
        <v>3.67</v>
      </c>
      <c r="W63" s="160"/>
      <c r="X63" s="160" t="s">
        <v>148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149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 outlineLevel="1">
      <c r="A64" s="158"/>
      <c r="B64" s="159"/>
      <c r="C64" s="190" t="s">
        <v>233</v>
      </c>
      <c r="D64" s="161"/>
      <c r="E64" s="162">
        <v>17.8</v>
      </c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  <c r="X64" s="160"/>
      <c r="Y64" s="151"/>
      <c r="Z64" s="151"/>
      <c r="AA64" s="151"/>
      <c r="AB64" s="151"/>
      <c r="AC64" s="151"/>
      <c r="AD64" s="151"/>
      <c r="AE64" s="151"/>
      <c r="AF64" s="151"/>
      <c r="AG64" s="151" t="s">
        <v>153</v>
      </c>
      <c r="AH64" s="151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 ht="20.399999999999999" outlineLevel="1">
      <c r="A65" s="172">
        <v>20</v>
      </c>
      <c r="B65" s="173" t="s">
        <v>234</v>
      </c>
      <c r="C65" s="189" t="s">
        <v>235</v>
      </c>
      <c r="D65" s="174" t="s">
        <v>144</v>
      </c>
      <c r="E65" s="175">
        <v>72.152299999999997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7">
        <v>1.452E-2</v>
      </c>
      <c r="O65" s="177">
        <f>ROUND(E65*N65,2)</f>
        <v>1.05</v>
      </c>
      <c r="P65" s="177">
        <v>0</v>
      </c>
      <c r="Q65" s="177">
        <f>ROUND(E65*P65,2)</f>
        <v>0</v>
      </c>
      <c r="R65" s="177" t="s">
        <v>211</v>
      </c>
      <c r="S65" s="177" t="s">
        <v>146</v>
      </c>
      <c r="T65" s="178" t="s">
        <v>147</v>
      </c>
      <c r="U65" s="160">
        <v>0.746</v>
      </c>
      <c r="V65" s="160">
        <f>ROUND(E65*U65,2)</f>
        <v>53.83</v>
      </c>
      <c r="W65" s="160"/>
      <c r="X65" s="160" t="s">
        <v>148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149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>
      <c r="A66" s="158"/>
      <c r="B66" s="159"/>
      <c r="C66" s="190" t="s">
        <v>236</v>
      </c>
      <c r="D66" s="161"/>
      <c r="E66" s="162">
        <v>72.152299999999997</v>
      </c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51"/>
      <c r="Z66" s="151"/>
      <c r="AA66" s="151"/>
      <c r="AB66" s="151"/>
      <c r="AC66" s="151"/>
      <c r="AD66" s="151"/>
      <c r="AE66" s="151"/>
      <c r="AF66" s="151"/>
      <c r="AG66" s="151" t="s">
        <v>153</v>
      </c>
      <c r="AH66" s="151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>
      <c r="A67" s="180">
        <v>21</v>
      </c>
      <c r="B67" s="181" t="s">
        <v>237</v>
      </c>
      <c r="C67" s="191" t="s">
        <v>238</v>
      </c>
      <c r="D67" s="182" t="s">
        <v>144</v>
      </c>
      <c r="E67" s="183">
        <v>572</v>
      </c>
      <c r="F67" s="184"/>
      <c r="G67" s="185">
        <f>ROUND(E67*F67,2)</f>
        <v>0</v>
      </c>
      <c r="H67" s="184"/>
      <c r="I67" s="185">
        <f>ROUND(E67*H67,2)</f>
        <v>0</v>
      </c>
      <c r="J67" s="184"/>
      <c r="K67" s="185">
        <f>ROUND(E67*J67,2)</f>
        <v>0</v>
      </c>
      <c r="L67" s="185">
        <v>21</v>
      </c>
      <c r="M67" s="185">
        <f>G67*(1+L67/100)</f>
        <v>0</v>
      </c>
      <c r="N67" s="185">
        <v>0</v>
      </c>
      <c r="O67" s="185">
        <f>ROUND(E67*N67,2)</f>
        <v>0</v>
      </c>
      <c r="P67" s="185">
        <v>0</v>
      </c>
      <c r="Q67" s="185">
        <f>ROUND(E67*P67,2)</f>
        <v>0</v>
      </c>
      <c r="R67" s="185" t="s">
        <v>211</v>
      </c>
      <c r="S67" s="185" t="s">
        <v>146</v>
      </c>
      <c r="T67" s="186" t="s">
        <v>147</v>
      </c>
      <c r="U67" s="160">
        <v>5.5E-2</v>
      </c>
      <c r="V67" s="160">
        <f>ROUND(E67*U67,2)</f>
        <v>31.46</v>
      </c>
      <c r="W67" s="160"/>
      <c r="X67" s="160" t="s">
        <v>148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149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0.399999999999999" outlineLevel="1">
      <c r="A68" s="180">
        <v>22</v>
      </c>
      <c r="B68" s="181" t="s">
        <v>239</v>
      </c>
      <c r="C68" s="191" t="s">
        <v>240</v>
      </c>
      <c r="D68" s="182" t="s">
        <v>144</v>
      </c>
      <c r="E68" s="183">
        <v>572</v>
      </c>
      <c r="F68" s="184"/>
      <c r="G68" s="185">
        <f>ROUND(E68*F68,2)</f>
        <v>0</v>
      </c>
      <c r="H68" s="184"/>
      <c r="I68" s="185">
        <f>ROUND(E68*H68,2)</f>
        <v>0</v>
      </c>
      <c r="J68" s="184"/>
      <c r="K68" s="185">
        <f>ROUND(E68*J68,2)</f>
        <v>0</v>
      </c>
      <c r="L68" s="185">
        <v>21</v>
      </c>
      <c r="M68" s="185">
        <f>G68*(1+L68/100)</f>
        <v>0</v>
      </c>
      <c r="N68" s="185">
        <v>0</v>
      </c>
      <c r="O68" s="185">
        <f>ROUND(E68*N68,2)</f>
        <v>0</v>
      </c>
      <c r="P68" s="185">
        <v>7.0000000000000001E-3</v>
      </c>
      <c r="Q68" s="185">
        <f>ROUND(E68*P68,2)</f>
        <v>4</v>
      </c>
      <c r="R68" s="185" t="s">
        <v>211</v>
      </c>
      <c r="S68" s="185" t="s">
        <v>146</v>
      </c>
      <c r="T68" s="186" t="s">
        <v>147</v>
      </c>
      <c r="U68" s="160">
        <v>0.06</v>
      </c>
      <c r="V68" s="160">
        <f>ROUND(E68*U68,2)</f>
        <v>34.32</v>
      </c>
      <c r="W68" s="160"/>
      <c r="X68" s="160" t="s">
        <v>148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149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 outlineLevel="1">
      <c r="A69" s="172">
        <v>23</v>
      </c>
      <c r="B69" s="173" t="s">
        <v>241</v>
      </c>
      <c r="C69" s="189" t="s">
        <v>242</v>
      </c>
      <c r="D69" s="174" t="s">
        <v>210</v>
      </c>
      <c r="E69" s="175">
        <v>6.7</v>
      </c>
      <c r="F69" s="176"/>
      <c r="G69" s="177">
        <f>ROUND(E69*F69,2)</f>
        <v>0</v>
      </c>
      <c r="H69" s="176"/>
      <c r="I69" s="177">
        <f>ROUND(E69*H69,2)</f>
        <v>0</v>
      </c>
      <c r="J69" s="176"/>
      <c r="K69" s="177">
        <f>ROUND(E69*J69,2)</f>
        <v>0</v>
      </c>
      <c r="L69" s="177">
        <v>21</v>
      </c>
      <c r="M69" s="177">
        <f>G69*(1+L69/100)</f>
        <v>0</v>
      </c>
      <c r="N69" s="177">
        <v>2.5500000000000002E-3</v>
      </c>
      <c r="O69" s="177">
        <f>ROUND(E69*N69,2)</f>
        <v>0.02</v>
      </c>
      <c r="P69" s="177">
        <v>0</v>
      </c>
      <c r="Q69" s="177">
        <f>ROUND(E69*P69,2)</f>
        <v>0</v>
      </c>
      <c r="R69" s="177" t="s">
        <v>211</v>
      </c>
      <c r="S69" s="177" t="s">
        <v>146</v>
      </c>
      <c r="T69" s="178" t="s">
        <v>147</v>
      </c>
      <c r="U69" s="160">
        <v>0.495</v>
      </c>
      <c r="V69" s="160">
        <f>ROUND(E69*U69,2)</f>
        <v>3.32</v>
      </c>
      <c r="W69" s="160"/>
      <c r="X69" s="160" t="s">
        <v>148</v>
      </c>
      <c r="Y69" s="151"/>
      <c r="Z69" s="151"/>
      <c r="AA69" s="151"/>
      <c r="AB69" s="151"/>
      <c r="AC69" s="151"/>
      <c r="AD69" s="151"/>
      <c r="AE69" s="151"/>
      <c r="AF69" s="151"/>
      <c r="AG69" s="151" t="s">
        <v>149</v>
      </c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</row>
    <row r="70" spans="1:60" outlineLevel="1">
      <c r="A70" s="158"/>
      <c r="B70" s="159"/>
      <c r="C70" s="253" t="s">
        <v>243</v>
      </c>
      <c r="D70" s="254"/>
      <c r="E70" s="254"/>
      <c r="F70" s="254"/>
      <c r="G70" s="254"/>
      <c r="H70" s="160"/>
      <c r="I70" s="160"/>
      <c r="J70" s="160"/>
      <c r="K70" s="160"/>
      <c r="L70" s="160"/>
      <c r="M70" s="160"/>
      <c r="N70" s="160"/>
      <c r="O70" s="160"/>
      <c r="P70" s="160"/>
      <c r="Q70" s="160"/>
      <c r="R70" s="160"/>
      <c r="S70" s="160"/>
      <c r="T70" s="160"/>
      <c r="U70" s="160"/>
      <c r="V70" s="160"/>
      <c r="W70" s="160"/>
      <c r="X70" s="160"/>
      <c r="Y70" s="151"/>
      <c r="Z70" s="151"/>
      <c r="AA70" s="151"/>
      <c r="AB70" s="151"/>
      <c r="AC70" s="151"/>
      <c r="AD70" s="151"/>
      <c r="AE70" s="151"/>
      <c r="AF70" s="151"/>
      <c r="AG70" s="151" t="s">
        <v>151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outlineLevel="1">
      <c r="A71" s="158"/>
      <c r="B71" s="159"/>
      <c r="C71" s="190" t="s">
        <v>215</v>
      </c>
      <c r="D71" s="161"/>
      <c r="E71" s="162">
        <v>6.7</v>
      </c>
      <c r="F71" s="160"/>
      <c r="G71" s="160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51"/>
      <c r="Z71" s="151"/>
      <c r="AA71" s="151"/>
      <c r="AB71" s="151"/>
      <c r="AC71" s="151"/>
      <c r="AD71" s="151"/>
      <c r="AE71" s="151"/>
      <c r="AF71" s="151"/>
      <c r="AG71" s="151" t="s">
        <v>153</v>
      </c>
      <c r="AH71" s="151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</row>
    <row r="72" spans="1:60" ht="20.399999999999999" outlineLevel="1">
      <c r="A72" s="172">
        <v>24</v>
      </c>
      <c r="B72" s="173" t="s">
        <v>244</v>
      </c>
      <c r="C72" s="189" t="s">
        <v>245</v>
      </c>
      <c r="D72" s="174" t="s">
        <v>210</v>
      </c>
      <c r="E72" s="175">
        <v>627.20000000000005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21</v>
      </c>
      <c r="M72" s="177">
        <f>G72*(1+L72/100)</f>
        <v>0</v>
      </c>
      <c r="N72" s="177">
        <v>2.5500000000000002E-3</v>
      </c>
      <c r="O72" s="177">
        <f>ROUND(E72*N72,2)</f>
        <v>1.6</v>
      </c>
      <c r="P72" s="177">
        <v>0</v>
      </c>
      <c r="Q72" s="177">
        <f>ROUND(E72*P72,2)</f>
        <v>0</v>
      </c>
      <c r="R72" s="177" t="s">
        <v>211</v>
      </c>
      <c r="S72" s="177" t="s">
        <v>146</v>
      </c>
      <c r="T72" s="178" t="s">
        <v>147</v>
      </c>
      <c r="U72" s="160">
        <v>0.59799999999999998</v>
      </c>
      <c r="V72" s="160">
        <f>ROUND(E72*U72,2)</f>
        <v>375.07</v>
      </c>
      <c r="W72" s="160"/>
      <c r="X72" s="160" t="s">
        <v>148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149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>
      <c r="A73" s="158"/>
      <c r="B73" s="159"/>
      <c r="C73" s="253" t="s">
        <v>243</v>
      </c>
      <c r="D73" s="254"/>
      <c r="E73" s="254"/>
      <c r="F73" s="254"/>
      <c r="G73" s="254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51"/>
      <c r="Z73" s="151"/>
      <c r="AA73" s="151"/>
      <c r="AB73" s="151"/>
      <c r="AC73" s="151"/>
      <c r="AD73" s="151"/>
      <c r="AE73" s="151"/>
      <c r="AF73" s="151"/>
      <c r="AG73" s="151" t="s">
        <v>151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</row>
    <row r="74" spans="1:60" outlineLevel="1">
      <c r="A74" s="158"/>
      <c r="B74" s="159"/>
      <c r="C74" s="190" t="s">
        <v>212</v>
      </c>
      <c r="D74" s="161"/>
      <c r="E74" s="162">
        <v>99.14</v>
      </c>
      <c r="F74" s="160"/>
      <c r="G74" s="160"/>
      <c r="H74" s="160"/>
      <c r="I74" s="160"/>
      <c r="J74" s="160"/>
      <c r="K74" s="160"/>
      <c r="L74" s="160"/>
      <c r="M74" s="160"/>
      <c r="N74" s="160"/>
      <c r="O74" s="160"/>
      <c r="P74" s="160"/>
      <c r="Q74" s="160"/>
      <c r="R74" s="160"/>
      <c r="S74" s="160"/>
      <c r="T74" s="160"/>
      <c r="U74" s="160"/>
      <c r="V74" s="160"/>
      <c r="W74" s="160"/>
      <c r="X74" s="160"/>
      <c r="Y74" s="151"/>
      <c r="Z74" s="151"/>
      <c r="AA74" s="151"/>
      <c r="AB74" s="151"/>
      <c r="AC74" s="151"/>
      <c r="AD74" s="151"/>
      <c r="AE74" s="151"/>
      <c r="AF74" s="151"/>
      <c r="AG74" s="151" t="s">
        <v>153</v>
      </c>
      <c r="AH74" s="151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 outlineLevel="1">
      <c r="A75" s="158"/>
      <c r="B75" s="159"/>
      <c r="C75" s="190" t="s">
        <v>246</v>
      </c>
      <c r="D75" s="161"/>
      <c r="E75" s="162">
        <v>486.1</v>
      </c>
      <c r="F75" s="160"/>
      <c r="G75" s="160"/>
      <c r="H75" s="160"/>
      <c r="I75" s="160"/>
      <c r="J75" s="160"/>
      <c r="K75" s="160"/>
      <c r="L75" s="160"/>
      <c r="M75" s="160"/>
      <c r="N75" s="160"/>
      <c r="O75" s="160"/>
      <c r="P75" s="160"/>
      <c r="Q75" s="160"/>
      <c r="R75" s="160"/>
      <c r="S75" s="160"/>
      <c r="T75" s="160"/>
      <c r="U75" s="160"/>
      <c r="V75" s="160"/>
      <c r="W75" s="160"/>
      <c r="X75" s="160"/>
      <c r="Y75" s="151"/>
      <c r="Z75" s="151"/>
      <c r="AA75" s="151"/>
      <c r="AB75" s="151"/>
      <c r="AC75" s="151"/>
      <c r="AD75" s="151"/>
      <c r="AE75" s="151"/>
      <c r="AF75" s="151"/>
      <c r="AG75" s="151" t="s">
        <v>153</v>
      </c>
      <c r="AH75" s="151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</row>
    <row r="76" spans="1:60" outlineLevel="1">
      <c r="A76" s="158"/>
      <c r="B76" s="159"/>
      <c r="C76" s="190" t="s">
        <v>247</v>
      </c>
      <c r="D76" s="161"/>
      <c r="E76" s="162">
        <v>9.56</v>
      </c>
      <c r="F76" s="160"/>
      <c r="G76" s="160"/>
      <c r="H76" s="160"/>
      <c r="I76" s="160"/>
      <c r="J76" s="160"/>
      <c r="K76" s="160"/>
      <c r="L76" s="160"/>
      <c r="M76" s="160"/>
      <c r="N76" s="160"/>
      <c r="O76" s="160"/>
      <c r="P76" s="160"/>
      <c r="Q76" s="160"/>
      <c r="R76" s="160"/>
      <c r="S76" s="160"/>
      <c r="T76" s="160"/>
      <c r="U76" s="160"/>
      <c r="V76" s="160"/>
      <c r="W76" s="160"/>
      <c r="X76" s="160"/>
      <c r="Y76" s="151"/>
      <c r="Z76" s="151"/>
      <c r="AA76" s="151"/>
      <c r="AB76" s="151"/>
      <c r="AC76" s="151"/>
      <c r="AD76" s="151"/>
      <c r="AE76" s="151"/>
      <c r="AF76" s="151"/>
      <c r="AG76" s="151" t="s">
        <v>153</v>
      </c>
      <c r="AH76" s="151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outlineLevel="1">
      <c r="A77" s="158"/>
      <c r="B77" s="159"/>
      <c r="C77" s="190" t="s">
        <v>220</v>
      </c>
      <c r="D77" s="161"/>
      <c r="E77" s="162">
        <v>32.4</v>
      </c>
      <c r="F77" s="160"/>
      <c r="G77" s="160"/>
      <c r="H77" s="160"/>
      <c r="I77" s="160"/>
      <c r="J77" s="160"/>
      <c r="K77" s="160"/>
      <c r="L77" s="160"/>
      <c r="M77" s="160"/>
      <c r="N77" s="160"/>
      <c r="O77" s="160"/>
      <c r="P77" s="160"/>
      <c r="Q77" s="160"/>
      <c r="R77" s="160"/>
      <c r="S77" s="160"/>
      <c r="T77" s="160"/>
      <c r="U77" s="160"/>
      <c r="V77" s="160"/>
      <c r="W77" s="160"/>
      <c r="X77" s="160"/>
      <c r="Y77" s="151"/>
      <c r="Z77" s="151"/>
      <c r="AA77" s="151"/>
      <c r="AB77" s="151"/>
      <c r="AC77" s="151"/>
      <c r="AD77" s="151"/>
      <c r="AE77" s="151"/>
      <c r="AF77" s="151"/>
      <c r="AG77" s="151" t="s">
        <v>153</v>
      </c>
      <c r="AH77" s="151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ht="20.399999999999999" outlineLevel="1">
      <c r="A78" s="172">
        <v>25</v>
      </c>
      <c r="B78" s="173" t="s">
        <v>248</v>
      </c>
      <c r="C78" s="189" t="s">
        <v>249</v>
      </c>
      <c r="D78" s="174" t="s">
        <v>210</v>
      </c>
      <c r="E78" s="175">
        <v>85.6</v>
      </c>
      <c r="F78" s="176"/>
      <c r="G78" s="177">
        <f>ROUND(E78*F78,2)</f>
        <v>0</v>
      </c>
      <c r="H78" s="176"/>
      <c r="I78" s="177">
        <f>ROUND(E78*H78,2)</f>
        <v>0</v>
      </c>
      <c r="J78" s="176"/>
      <c r="K78" s="177">
        <f>ROUND(E78*J78,2)</f>
        <v>0</v>
      </c>
      <c r="L78" s="177">
        <v>21</v>
      </c>
      <c r="M78" s="177">
        <f>G78*(1+L78/100)</f>
        <v>0</v>
      </c>
      <c r="N78" s="177">
        <v>2.5500000000000002E-3</v>
      </c>
      <c r="O78" s="177">
        <f>ROUND(E78*N78,2)</f>
        <v>0.22</v>
      </c>
      <c r="P78" s="177">
        <v>0</v>
      </c>
      <c r="Q78" s="177">
        <f>ROUND(E78*P78,2)</f>
        <v>0</v>
      </c>
      <c r="R78" s="177" t="s">
        <v>211</v>
      </c>
      <c r="S78" s="177" t="s">
        <v>146</v>
      </c>
      <c r="T78" s="178" t="s">
        <v>147</v>
      </c>
      <c r="U78" s="160">
        <v>0.67900000000000005</v>
      </c>
      <c r="V78" s="160">
        <f>ROUND(E78*U78,2)</f>
        <v>58.12</v>
      </c>
      <c r="W78" s="160"/>
      <c r="X78" s="160" t="s">
        <v>148</v>
      </c>
      <c r="Y78" s="151"/>
      <c r="Z78" s="151"/>
      <c r="AA78" s="151"/>
      <c r="AB78" s="151"/>
      <c r="AC78" s="151"/>
      <c r="AD78" s="151"/>
      <c r="AE78" s="151"/>
      <c r="AF78" s="151"/>
      <c r="AG78" s="151" t="s">
        <v>149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>
      <c r="A79" s="158"/>
      <c r="B79" s="159"/>
      <c r="C79" s="253" t="s">
        <v>243</v>
      </c>
      <c r="D79" s="254"/>
      <c r="E79" s="254"/>
      <c r="F79" s="254"/>
      <c r="G79" s="254"/>
      <c r="H79" s="160"/>
      <c r="I79" s="160"/>
      <c r="J79" s="160"/>
      <c r="K79" s="160"/>
      <c r="L79" s="160"/>
      <c r="M79" s="160"/>
      <c r="N79" s="160"/>
      <c r="O79" s="160"/>
      <c r="P79" s="160"/>
      <c r="Q79" s="160"/>
      <c r="R79" s="160"/>
      <c r="S79" s="160"/>
      <c r="T79" s="160"/>
      <c r="U79" s="160"/>
      <c r="V79" s="160"/>
      <c r="W79" s="160"/>
      <c r="X79" s="160"/>
      <c r="Y79" s="151"/>
      <c r="Z79" s="151"/>
      <c r="AA79" s="151"/>
      <c r="AB79" s="151"/>
      <c r="AC79" s="151"/>
      <c r="AD79" s="151"/>
      <c r="AE79" s="151"/>
      <c r="AF79" s="151"/>
      <c r="AG79" s="151" t="s">
        <v>151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>
      <c r="A80" s="158"/>
      <c r="B80" s="159"/>
      <c r="C80" s="190" t="s">
        <v>250</v>
      </c>
      <c r="D80" s="161"/>
      <c r="E80" s="162">
        <v>37.6</v>
      </c>
      <c r="F80" s="160"/>
      <c r="G80" s="160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51"/>
      <c r="Z80" s="151"/>
      <c r="AA80" s="151"/>
      <c r="AB80" s="151"/>
      <c r="AC80" s="151"/>
      <c r="AD80" s="151"/>
      <c r="AE80" s="151"/>
      <c r="AF80" s="151"/>
      <c r="AG80" s="151" t="s">
        <v>153</v>
      </c>
      <c r="AH80" s="151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outlineLevel="1">
      <c r="A81" s="158"/>
      <c r="B81" s="159"/>
      <c r="C81" s="190" t="s">
        <v>251</v>
      </c>
      <c r="D81" s="161"/>
      <c r="E81" s="162">
        <v>48</v>
      </c>
      <c r="F81" s="160"/>
      <c r="G81" s="160"/>
      <c r="H81" s="160"/>
      <c r="I81" s="160"/>
      <c r="J81" s="160"/>
      <c r="K81" s="160"/>
      <c r="L81" s="160"/>
      <c r="M81" s="160"/>
      <c r="N81" s="160"/>
      <c r="O81" s="160"/>
      <c r="P81" s="160"/>
      <c r="Q81" s="160"/>
      <c r="R81" s="160"/>
      <c r="S81" s="160"/>
      <c r="T81" s="160"/>
      <c r="U81" s="160"/>
      <c r="V81" s="160"/>
      <c r="W81" s="160"/>
      <c r="X81" s="160"/>
      <c r="Y81" s="151"/>
      <c r="Z81" s="151"/>
      <c r="AA81" s="151"/>
      <c r="AB81" s="151"/>
      <c r="AC81" s="151"/>
      <c r="AD81" s="151"/>
      <c r="AE81" s="151"/>
      <c r="AF81" s="151"/>
      <c r="AG81" s="151" t="s">
        <v>153</v>
      </c>
      <c r="AH81" s="151">
        <v>0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ht="20.399999999999999" outlineLevel="1">
      <c r="A82" s="172">
        <v>26</v>
      </c>
      <c r="B82" s="173" t="s">
        <v>252</v>
      </c>
      <c r="C82" s="189" t="s">
        <v>253</v>
      </c>
      <c r="D82" s="174" t="s">
        <v>210</v>
      </c>
      <c r="E82" s="175">
        <v>192.7</v>
      </c>
      <c r="F82" s="176"/>
      <c r="G82" s="177">
        <f>ROUND(E82*F82,2)</f>
        <v>0</v>
      </c>
      <c r="H82" s="176"/>
      <c r="I82" s="177">
        <f>ROUND(E82*H82,2)</f>
        <v>0</v>
      </c>
      <c r="J82" s="176"/>
      <c r="K82" s="177">
        <f>ROUND(E82*J82,2)</f>
        <v>0</v>
      </c>
      <c r="L82" s="177">
        <v>21</v>
      </c>
      <c r="M82" s="177">
        <f>G82*(1+L82/100)</f>
        <v>0</v>
      </c>
      <c r="N82" s="177">
        <v>2.5500000000000002E-3</v>
      </c>
      <c r="O82" s="177">
        <f>ROUND(E82*N82,2)</f>
        <v>0.49</v>
      </c>
      <c r="P82" s="177">
        <v>0</v>
      </c>
      <c r="Q82" s="177">
        <f>ROUND(E82*P82,2)</f>
        <v>0</v>
      </c>
      <c r="R82" s="177" t="s">
        <v>211</v>
      </c>
      <c r="S82" s="177" t="s">
        <v>146</v>
      </c>
      <c r="T82" s="178" t="s">
        <v>147</v>
      </c>
      <c r="U82" s="160">
        <v>0.82499999999999996</v>
      </c>
      <c r="V82" s="160">
        <f>ROUND(E82*U82,2)</f>
        <v>158.97999999999999</v>
      </c>
      <c r="W82" s="160"/>
      <c r="X82" s="160" t="s">
        <v>148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149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 outlineLevel="1">
      <c r="A83" s="158"/>
      <c r="B83" s="159"/>
      <c r="C83" s="253" t="s">
        <v>243</v>
      </c>
      <c r="D83" s="254"/>
      <c r="E83" s="254"/>
      <c r="F83" s="254"/>
      <c r="G83" s="254"/>
      <c r="H83" s="160"/>
      <c r="I83" s="160"/>
      <c r="J83" s="160"/>
      <c r="K83" s="160"/>
      <c r="L83" s="160"/>
      <c r="M83" s="160"/>
      <c r="N83" s="160"/>
      <c r="O83" s="160"/>
      <c r="P83" s="160"/>
      <c r="Q83" s="160"/>
      <c r="R83" s="160"/>
      <c r="S83" s="160"/>
      <c r="T83" s="160"/>
      <c r="U83" s="160"/>
      <c r="V83" s="160"/>
      <c r="W83" s="160"/>
      <c r="X83" s="160"/>
      <c r="Y83" s="151"/>
      <c r="Z83" s="151"/>
      <c r="AA83" s="151"/>
      <c r="AB83" s="151"/>
      <c r="AC83" s="151"/>
      <c r="AD83" s="151"/>
      <c r="AE83" s="151"/>
      <c r="AF83" s="151"/>
      <c r="AG83" s="151" t="s">
        <v>151</v>
      </c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</row>
    <row r="84" spans="1:60" outlineLevel="1">
      <c r="A84" s="158"/>
      <c r="B84" s="159"/>
      <c r="C84" s="190" t="s">
        <v>254</v>
      </c>
      <c r="D84" s="161"/>
      <c r="E84" s="162">
        <v>39.700000000000003</v>
      </c>
      <c r="F84" s="160"/>
      <c r="G84" s="160"/>
      <c r="H84" s="160"/>
      <c r="I84" s="160"/>
      <c r="J84" s="160"/>
      <c r="K84" s="160"/>
      <c r="L84" s="160"/>
      <c r="M84" s="160"/>
      <c r="N84" s="160"/>
      <c r="O84" s="160"/>
      <c r="P84" s="160"/>
      <c r="Q84" s="160"/>
      <c r="R84" s="160"/>
      <c r="S84" s="160"/>
      <c r="T84" s="160"/>
      <c r="U84" s="160"/>
      <c r="V84" s="160"/>
      <c r="W84" s="160"/>
      <c r="X84" s="160"/>
      <c r="Y84" s="151"/>
      <c r="Z84" s="151"/>
      <c r="AA84" s="151"/>
      <c r="AB84" s="151"/>
      <c r="AC84" s="151"/>
      <c r="AD84" s="151"/>
      <c r="AE84" s="151"/>
      <c r="AF84" s="151"/>
      <c r="AG84" s="151" t="s">
        <v>153</v>
      </c>
      <c r="AH84" s="151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1">
      <c r="A85" s="158"/>
      <c r="B85" s="159"/>
      <c r="C85" s="190" t="s">
        <v>224</v>
      </c>
      <c r="D85" s="161"/>
      <c r="E85" s="162">
        <v>76.8</v>
      </c>
      <c r="F85" s="160"/>
      <c r="G85" s="160"/>
      <c r="H85" s="160"/>
      <c r="I85" s="160"/>
      <c r="J85" s="160"/>
      <c r="K85" s="160"/>
      <c r="L85" s="160"/>
      <c r="M85" s="160"/>
      <c r="N85" s="160"/>
      <c r="O85" s="160"/>
      <c r="P85" s="160"/>
      <c r="Q85" s="160"/>
      <c r="R85" s="160"/>
      <c r="S85" s="160"/>
      <c r="T85" s="160"/>
      <c r="U85" s="160"/>
      <c r="V85" s="160"/>
      <c r="W85" s="160"/>
      <c r="X85" s="160"/>
      <c r="Y85" s="151"/>
      <c r="Z85" s="151"/>
      <c r="AA85" s="151"/>
      <c r="AB85" s="151"/>
      <c r="AC85" s="151"/>
      <c r="AD85" s="151"/>
      <c r="AE85" s="151"/>
      <c r="AF85" s="151"/>
      <c r="AG85" s="151" t="s">
        <v>153</v>
      </c>
      <c r="AH85" s="151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outlineLevel="1">
      <c r="A86" s="158"/>
      <c r="B86" s="159"/>
      <c r="C86" s="190" t="s">
        <v>255</v>
      </c>
      <c r="D86" s="161"/>
      <c r="E86" s="162">
        <v>25.2</v>
      </c>
      <c r="F86" s="160"/>
      <c r="G86" s="160"/>
      <c r="H86" s="160"/>
      <c r="I86" s="160"/>
      <c r="J86" s="160"/>
      <c r="K86" s="160"/>
      <c r="L86" s="160"/>
      <c r="M86" s="160"/>
      <c r="N86" s="160"/>
      <c r="O86" s="160"/>
      <c r="P86" s="160"/>
      <c r="Q86" s="160"/>
      <c r="R86" s="160"/>
      <c r="S86" s="160"/>
      <c r="T86" s="160"/>
      <c r="U86" s="160"/>
      <c r="V86" s="160"/>
      <c r="W86" s="160"/>
      <c r="X86" s="160"/>
      <c r="Y86" s="151"/>
      <c r="Z86" s="151"/>
      <c r="AA86" s="151"/>
      <c r="AB86" s="151"/>
      <c r="AC86" s="151"/>
      <c r="AD86" s="151"/>
      <c r="AE86" s="151"/>
      <c r="AF86" s="151"/>
      <c r="AG86" s="151" t="s">
        <v>153</v>
      </c>
      <c r="AH86" s="151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outlineLevel="1">
      <c r="A87" s="158"/>
      <c r="B87" s="159"/>
      <c r="C87" s="190" t="s">
        <v>256</v>
      </c>
      <c r="D87" s="161"/>
      <c r="E87" s="162">
        <v>51</v>
      </c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160"/>
      <c r="Y87" s="151"/>
      <c r="Z87" s="151"/>
      <c r="AA87" s="151"/>
      <c r="AB87" s="151"/>
      <c r="AC87" s="151"/>
      <c r="AD87" s="151"/>
      <c r="AE87" s="151"/>
      <c r="AF87" s="151"/>
      <c r="AG87" s="151" t="s">
        <v>153</v>
      </c>
      <c r="AH87" s="151">
        <v>0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ht="20.399999999999999" outlineLevel="1">
      <c r="A88" s="172">
        <v>27</v>
      </c>
      <c r="B88" s="173" t="s">
        <v>257</v>
      </c>
      <c r="C88" s="189" t="s">
        <v>258</v>
      </c>
      <c r="D88" s="174" t="s">
        <v>210</v>
      </c>
      <c r="E88" s="175">
        <v>79.8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21</v>
      </c>
      <c r="M88" s="177">
        <f>G88*(1+L88/100)</f>
        <v>0</v>
      </c>
      <c r="N88" s="177">
        <v>2.5500000000000002E-3</v>
      </c>
      <c r="O88" s="177">
        <f>ROUND(E88*N88,2)</f>
        <v>0.2</v>
      </c>
      <c r="P88" s="177">
        <v>0</v>
      </c>
      <c r="Q88" s="177">
        <f>ROUND(E88*P88,2)</f>
        <v>0</v>
      </c>
      <c r="R88" s="177" t="s">
        <v>211</v>
      </c>
      <c r="S88" s="177" t="s">
        <v>146</v>
      </c>
      <c r="T88" s="178" t="s">
        <v>147</v>
      </c>
      <c r="U88" s="160">
        <v>0.94</v>
      </c>
      <c r="V88" s="160">
        <f>ROUND(E88*U88,2)</f>
        <v>75.010000000000005</v>
      </c>
      <c r="W88" s="160"/>
      <c r="X88" s="160" t="s">
        <v>148</v>
      </c>
      <c r="Y88" s="151"/>
      <c r="Z88" s="151"/>
      <c r="AA88" s="151"/>
      <c r="AB88" s="151"/>
      <c r="AC88" s="151"/>
      <c r="AD88" s="151"/>
      <c r="AE88" s="151"/>
      <c r="AF88" s="151"/>
      <c r="AG88" s="151" t="s">
        <v>149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1">
      <c r="A89" s="158"/>
      <c r="B89" s="159"/>
      <c r="C89" s="253" t="s">
        <v>243</v>
      </c>
      <c r="D89" s="254"/>
      <c r="E89" s="254"/>
      <c r="F89" s="254"/>
      <c r="G89" s="254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51"/>
      <c r="Z89" s="151"/>
      <c r="AA89" s="151"/>
      <c r="AB89" s="151"/>
      <c r="AC89" s="151"/>
      <c r="AD89" s="151"/>
      <c r="AE89" s="151"/>
      <c r="AF89" s="151"/>
      <c r="AG89" s="151" t="s">
        <v>151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>
      <c r="A90" s="158"/>
      <c r="B90" s="159"/>
      <c r="C90" s="190" t="s">
        <v>259</v>
      </c>
      <c r="D90" s="161"/>
      <c r="E90" s="162">
        <v>79.8</v>
      </c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  <c r="T90" s="160"/>
      <c r="U90" s="160"/>
      <c r="V90" s="160"/>
      <c r="W90" s="160"/>
      <c r="X90" s="160"/>
      <c r="Y90" s="151"/>
      <c r="Z90" s="151"/>
      <c r="AA90" s="151"/>
      <c r="AB90" s="151"/>
      <c r="AC90" s="151"/>
      <c r="AD90" s="151"/>
      <c r="AE90" s="151"/>
      <c r="AF90" s="151"/>
      <c r="AG90" s="151" t="s">
        <v>153</v>
      </c>
      <c r="AH90" s="151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ht="20.399999999999999" outlineLevel="1">
      <c r="A91" s="172">
        <v>28</v>
      </c>
      <c r="B91" s="173" t="s">
        <v>260</v>
      </c>
      <c r="C91" s="189" t="s">
        <v>261</v>
      </c>
      <c r="D91" s="174" t="s">
        <v>144</v>
      </c>
      <c r="E91" s="175">
        <v>1496.0079599999999</v>
      </c>
      <c r="F91" s="176"/>
      <c r="G91" s="177">
        <f>ROUND(E91*F91,2)</f>
        <v>0</v>
      </c>
      <c r="H91" s="176"/>
      <c r="I91" s="177">
        <f>ROUND(E91*H91,2)</f>
        <v>0</v>
      </c>
      <c r="J91" s="176"/>
      <c r="K91" s="177">
        <f>ROUND(E91*J91,2)</f>
        <v>0</v>
      </c>
      <c r="L91" s="177">
        <v>21</v>
      </c>
      <c r="M91" s="177">
        <f>G91*(1+L91/100)</f>
        <v>0</v>
      </c>
      <c r="N91" s="177">
        <v>6.0000000000000002E-5</v>
      </c>
      <c r="O91" s="177">
        <f>ROUND(E91*N91,2)</f>
        <v>0.09</v>
      </c>
      <c r="P91" s="177">
        <v>0</v>
      </c>
      <c r="Q91" s="177">
        <f>ROUND(E91*P91,2)</f>
        <v>0</v>
      </c>
      <c r="R91" s="177" t="s">
        <v>211</v>
      </c>
      <c r="S91" s="177" t="s">
        <v>146</v>
      </c>
      <c r="T91" s="178" t="s">
        <v>147</v>
      </c>
      <c r="U91" s="160">
        <v>0</v>
      </c>
      <c r="V91" s="160">
        <f>ROUND(E91*U91,2)</f>
        <v>0</v>
      </c>
      <c r="W91" s="160"/>
      <c r="X91" s="160" t="s">
        <v>148</v>
      </c>
      <c r="Y91" s="151"/>
      <c r="Z91" s="151"/>
      <c r="AA91" s="151"/>
      <c r="AB91" s="151"/>
      <c r="AC91" s="151"/>
      <c r="AD91" s="151"/>
      <c r="AE91" s="151"/>
      <c r="AF91" s="151"/>
      <c r="AG91" s="151" t="s">
        <v>149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1">
      <c r="A92" s="158"/>
      <c r="B92" s="159"/>
      <c r="C92" s="190" t="s">
        <v>262</v>
      </c>
      <c r="D92" s="161"/>
      <c r="E92" s="162">
        <v>2.4119999999999999</v>
      </c>
      <c r="F92" s="160"/>
      <c r="G92" s="160"/>
      <c r="H92" s="160"/>
      <c r="I92" s="160"/>
      <c r="J92" s="160"/>
      <c r="K92" s="160"/>
      <c r="L92" s="160"/>
      <c r="M92" s="160"/>
      <c r="N92" s="160"/>
      <c r="O92" s="160"/>
      <c r="P92" s="160"/>
      <c r="Q92" s="160"/>
      <c r="R92" s="160"/>
      <c r="S92" s="160"/>
      <c r="T92" s="160"/>
      <c r="U92" s="160"/>
      <c r="V92" s="160"/>
      <c r="W92" s="160"/>
      <c r="X92" s="160"/>
      <c r="Y92" s="151"/>
      <c r="Z92" s="151"/>
      <c r="AA92" s="151"/>
      <c r="AB92" s="151"/>
      <c r="AC92" s="151"/>
      <c r="AD92" s="151"/>
      <c r="AE92" s="151"/>
      <c r="AF92" s="151"/>
      <c r="AG92" s="151" t="s">
        <v>153</v>
      </c>
      <c r="AH92" s="151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ht="20.399999999999999" outlineLevel="1">
      <c r="A93" s="158"/>
      <c r="B93" s="159"/>
      <c r="C93" s="190" t="s">
        <v>263</v>
      </c>
      <c r="D93" s="161"/>
      <c r="E93" s="162">
        <v>47.587200000000003</v>
      </c>
      <c r="F93" s="160"/>
      <c r="G93" s="160"/>
      <c r="H93" s="160"/>
      <c r="I93" s="160"/>
      <c r="J93" s="160"/>
      <c r="K93" s="160"/>
      <c r="L93" s="160"/>
      <c r="M93" s="160"/>
      <c r="N93" s="160"/>
      <c r="O93" s="160"/>
      <c r="P93" s="160"/>
      <c r="Q93" s="160"/>
      <c r="R93" s="160"/>
      <c r="S93" s="160"/>
      <c r="T93" s="160"/>
      <c r="U93" s="160"/>
      <c r="V93" s="160"/>
      <c r="W93" s="160"/>
      <c r="X93" s="160"/>
      <c r="Y93" s="151"/>
      <c r="Z93" s="151"/>
      <c r="AA93" s="151"/>
      <c r="AB93" s="151"/>
      <c r="AC93" s="151"/>
      <c r="AD93" s="151"/>
      <c r="AE93" s="151"/>
      <c r="AF93" s="151"/>
      <c r="AG93" s="151" t="s">
        <v>153</v>
      </c>
      <c r="AH93" s="151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outlineLevel="1">
      <c r="A94" s="158"/>
      <c r="B94" s="159"/>
      <c r="C94" s="190" t="s">
        <v>264</v>
      </c>
      <c r="D94" s="161"/>
      <c r="E94" s="162">
        <v>233.328</v>
      </c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51"/>
      <c r="Z94" s="151"/>
      <c r="AA94" s="151"/>
      <c r="AB94" s="151"/>
      <c r="AC94" s="151"/>
      <c r="AD94" s="151"/>
      <c r="AE94" s="151"/>
      <c r="AF94" s="151"/>
      <c r="AG94" s="151" t="s">
        <v>153</v>
      </c>
      <c r="AH94" s="151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outlineLevel="1">
      <c r="A95" s="158"/>
      <c r="B95" s="159"/>
      <c r="C95" s="190" t="s">
        <v>265</v>
      </c>
      <c r="D95" s="161"/>
      <c r="E95" s="162">
        <v>4.5888</v>
      </c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160"/>
      <c r="U95" s="160"/>
      <c r="V95" s="160"/>
      <c r="W95" s="160"/>
      <c r="X95" s="160"/>
      <c r="Y95" s="151"/>
      <c r="Z95" s="151"/>
      <c r="AA95" s="151"/>
      <c r="AB95" s="151"/>
      <c r="AC95" s="151"/>
      <c r="AD95" s="151"/>
      <c r="AE95" s="151"/>
      <c r="AF95" s="151"/>
      <c r="AG95" s="151" t="s">
        <v>153</v>
      </c>
      <c r="AH95" s="151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outlineLevel="1">
      <c r="A96" s="158"/>
      <c r="B96" s="159"/>
      <c r="C96" s="190" t="s">
        <v>266</v>
      </c>
      <c r="D96" s="161"/>
      <c r="E96" s="162">
        <v>15.552</v>
      </c>
      <c r="F96" s="160"/>
      <c r="G96" s="160"/>
      <c r="H96" s="160"/>
      <c r="I96" s="160"/>
      <c r="J96" s="160"/>
      <c r="K96" s="160"/>
      <c r="L96" s="160"/>
      <c r="M96" s="160"/>
      <c r="N96" s="160"/>
      <c r="O96" s="160"/>
      <c r="P96" s="160"/>
      <c r="Q96" s="160"/>
      <c r="R96" s="160"/>
      <c r="S96" s="160"/>
      <c r="T96" s="160"/>
      <c r="U96" s="160"/>
      <c r="V96" s="160"/>
      <c r="W96" s="160"/>
      <c r="X96" s="160"/>
      <c r="Y96" s="151"/>
      <c r="Z96" s="151"/>
      <c r="AA96" s="151"/>
      <c r="AB96" s="151"/>
      <c r="AC96" s="151"/>
      <c r="AD96" s="151"/>
      <c r="AE96" s="151"/>
      <c r="AF96" s="151"/>
      <c r="AG96" s="151" t="s">
        <v>153</v>
      </c>
      <c r="AH96" s="151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 outlineLevel="1">
      <c r="A97" s="158"/>
      <c r="B97" s="159"/>
      <c r="C97" s="190" t="s">
        <v>267</v>
      </c>
      <c r="D97" s="161"/>
      <c r="E97" s="162">
        <v>25.568000000000001</v>
      </c>
      <c r="F97" s="160"/>
      <c r="G97" s="160"/>
      <c r="H97" s="160"/>
      <c r="I97" s="160"/>
      <c r="J97" s="160"/>
      <c r="K97" s="160"/>
      <c r="L97" s="160"/>
      <c r="M97" s="160"/>
      <c r="N97" s="160"/>
      <c r="O97" s="160"/>
      <c r="P97" s="160"/>
      <c r="Q97" s="160"/>
      <c r="R97" s="160"/>
      <c r="S97" s="160"/>
      <c r="T97" s="160"/>
      <c r="U97" s="160"/>
      <c r="V97" s="160"/>
      <c r="W97" s="160"/>
      <c r="X97" s="160"/>
      <c r="Y97" s="151"/>
      <c r="Z97" s="151"/>
      <c r="AA97" s="151"/>
      <c r="AB97" s="151"/>
      <c r="AC97" s="151"/>
      <c r="AD97" s="151"/>
      <c r="AE97" s="151"/>
      <c r="AF97" s="151"/>
      <c r="AG97" s="151" t="s">
        <v>153</v>
      </c>
      <c r="AH97" s="151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</row>
    <row r="98" spans="1:60" outlineLevel="1">
      <c r="A98" s="158"/>
      <c r="B98" s="159"/>
      <c r="C98" s="190" t="s">
        <v>268</v>
      </c>
      <c r="D98" s="161"/>
      <c r="E98" s="162">
        <v>30.72</v>
      </c>
      <c r="F98" s="160"/>
      <c r="G98" s="160"/>
      <c r="H98" s="160"/>
      <c r="I98" s="160"/>
      <c r="J98" s="160"/>
      <c r="K98" s="160"/>
      <c r="L98" s="160"/>
      <c r="M98" s="160"/>
      <c r="N98" s="160"/>
      <c r="O98" s="160"/>
      <c r="P98" s="160"/>
      <c r="Q98" s="160"/>
      <c r="R98" s="160"/>
      <c r="S98" s="160"/>
      <c r="T98" s="160"/>
      <c r="U98" s="160"/>
      <c r="V98" s="160"/>
      <c r="W98" s="160"/>
      <c r="X98" s="160"/>
      <c r="Y98" s="151"/>
      <c r="Z98" s="151"/>
      <c r="AA98" s="151"/>
      <c r="AB98" s="151"/>
      <c r="AC98" s="151"/>
      <c r="AD98" s="151"/>
      <c r="AE98" s="151"/>
      <c r="AF98" s="151"/>
      <c r="AG98" s="151" t="s">
        <v>153</v>
      </c>
      <c r="AH98" s="151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outlineLevel="1">
      <c r="A99" s="158"/>
      <c r="B99" s="159"/>
      <c r="C99" s="190" t="s">
        <v>269</v>
      </c>
      <c r="D99" s="161"/>
      <c r="E99" s="162">
        <v>29.378</v>
      </c>
      <c r="F99" s="160"/>
      <c r="G99" s="160"/>
      <c r="H99" s="160"/>
      <c r="I99" s="160"/>
      <c r="J99" s="160"/>
      <c r="K99" s="160"/>
      <c r="L99" s="160"/>
      <c r="M99" s="160"/>
      <c r="N99" s="160"/>
      <c r="O99" s="160"/>
      <c r="P99" s="160"/>
      <c r="Q99" s="160"/>
      <c r="R99" s="160"/>
      <c r="S99" s="160"/>
      <c r="T99" s="160"/>
      <c r="U99" s="160"/>
      <c r="V99" s="160"/>
      <c r="W99" s="160"/>
      <c r="X99" s="160"/>
      <c r="Y99" s="151"/>
      <c r="Z99" s="151"/>
      <c r="AA99" s="151"/>
      <c r="AB99" s="151"/>
      <c r="AC99" s="151"/>
      <c r="AD99" s="151"/>
      <c r="AE99" s="151"/>
      <c r="AF99" s="151"/>
      <c r="AG99" s="151" t="s">
        <v>153</v>
      </c>
      <c r="AH99" s="151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1">
      <c r="A100" s="158"/>
      <c r="B100" s="159"/>
      <c r="C100" s="190" t="s">
        <v>270</v>
      </c>
      <c r="D100" s="161"/>
      <c r="E100" s="162">
        <v>55.295999999999999</v>
      </c>
      <c r="F100" s="160"/>
      <c r="G100" s="160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51"/>
      <c r="Z100" s="151"/>
      <c r="AA100" s="151"/>
      <c r="AB100" s="151"/>
      <c r="AC100" s="151"/>
      <c r="AD100" s="151"/>
      <c r="AE100" s="151"/>
      <c r="AF100" s="151"/>
      <c r="AG100" s="151" t="s">
        <v>153</v>
      </c>
      <c r="AH100" s="151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 outlineLevel="1">
      <c r="A101" s="158"/>
      <c r="B101" s="159"/>
      <c r="C101" s="190" t="s">
        <v>271</v>
      </c>
      <c r="D101" s="161"/>
      <c r="E101" s="162">
        <v>20.16</v>
      </c>
      <c r="F101" s="160"/>
      <c r="G101" s="160"/>
      <c r="H101" s="160"/>
      <c r="I101" s="160"/>
      <c r="J101" s="160"/>
      <c r="K101" s="160"/>
      <c r="L101" s="160"/>
      <c r="M101" s="160"/>
      <c r="N101" s="160"/>
      <c r="O101" s="160"/>
      <c r="P101" s="160"/>
      <c r="Q101" s="160"/>
      <c r="R101" s="160"/>
      <c r="S101" s="160"/>
      <c r="T101" s="160"/>
      <c r="U101" s="160"/>
      <c r="V101" s="160"/>
      <c r="W101" s="160"/>
      <c r="X101" s="160"/>
      <c r="Y101" s="151"/>
      <c r="Z101" s="151"/>
      <c r="AA101" s="151"/>
      <c r="AB101" s="151"/>
      <c r="AC101" s="151"/>
      <c r="AD101" s="151"/>
      <c r="AE101" s="151"/>
      <c r="AF101" s="151"/>
      <c r="AG101" s="151" t="s">
        <v>153</v>
      </c>
      <c r="AH101" s="151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</row>
    <row r="102" spans="1:60" outlineLevel="1">
      <c r="A102" s="158"/>
      <c r="B102" s="159"/>
      <c r="C102" s="190" t="s">
        <v>272</v>
      </c>
      <c r="D102" s="161"/>
      <c r="E102" s="162">
        <v>36.72</v>
      </c>
      <c r="F102" s="160"/>
      <c r="G102" s="160"/>
      <c r="H102" s="160"/>
      <c r="I102" s="160"/>
      <c r="J102" s="160"/>
      <c r="K102" s="160"/>
      <c r="L102" s="160"/>
      <c r="M102" s="160"/>
      <c r="N102" s="160"/>
      <c r="O102" s="160"/>
      <c r="P102" s="160"/>
      <c r="Q102" s="160"/>
      <c r="R102" s="160"/>
      <c r="S102" s="160"/>
      <c r="T102" s="160"/>
      <c r="U102" s="160"/>
      <c r="V102" s="160"/>
      <c r="W102" s="160"/>
      <c r="X102" s="160"/>
      <c r="Y102" s="151"/>
      <c r="Z102" s="151"/>
      <c r="AA102" s="151"/>
      <c r="AB102" s="151"/>
      <c r="AC102" s="151"/>
      <c r="AD102" s="151"/>
      <c r="AE102" s="151"/>
      <c r="AF102" s="151"/>
      <c r="AG102" s="151" t="s">
        <v>153</v>
      </c>
      <c r="AH102" s="151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 outlineLevel="1">
      <c r="A103" s="158"/>
      <c r="B103" s="159"/>
      <c r="C103" s="190" t="s">
        <v>273</v>
      </c>
      <c r="D103" s="161"/>
      <c r="E103" s="162">
        <v>70.224000000000004</v>
      </c>
      <c r="F103" s="160"/>
      <c r="G103" s="160"/>
      <c r="H103" s="160"/>
      <c r="I103" s="160"/>
      <c r="J103" s="160"/>
      <c r="K103" s="160"/>
      <c r="L103" s="160"/>
      <c r="M103" s="160"/>
      <c r="N103" s="160"/>
      <c r="O103" s="160"/>
      <c r="P103" s="160"/>
      <c r="Q103" s="160"/>
      <c r="R103" s="160"/>
      <c r="S103" s="160"/>
      <c r="T103" s="160"/>
      <c r="U103" s="160"/>
      <c r="V103" s="160"/>
      <c r="W103" s="160"/>
      <c r="X103" s="160"/>
      <c r="Y103" s="151"/>
      <c r="Z103" s="151"/>
      <c r="AA103" s="151"/>
      <c r="AB103" s="151"/>
      <c r="AC103" s="151"/>
      <c r="AD103" s="151"/>
      <c r="AE103" s="151"/>
      <c r="AF103" s="151"/>
      <c r="AG103" s="151" t="s">
        <v>153</v>
      </c>
      <c r="AH103" s="151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</row>
    <row r="104" spans="1:60" outlineLevel="1">
      <c r="A104" s="158"/>
      <c r="B104" s="159"/>
      <c r="C104" s="190" t="s">
        <v>274</v>
      </c>
      <c r="D104" s="161"/>
      <c r="E104" s="162">
        <v>108.86199999999999</v>
      </c>
      <c r="F104" s="160"/>
      <c r="G104" s="160"/>
      <c r="H104" s="160"/>
      <c r="I104" s="160"/>
      <c r="J104" s="160"/>
      <c r="K104" s="160"/>
      <c r="L104" s="160"/>
      <c r="M104" s="160"/>
      <c r="N104" s="160"/>
      <c r="O104" s="160"/>
      <c r="P104" s="160"/>
      <c r="Q104" s="160"/>
      <c r="R104" s="160"/>
      <c r="S104" s="160"/>
      <c r="T104" s="160"/>
      <c r="U104" s="160"/>
      <c r="V104" s="160"/>
      <c r="W104" s="160"/>
      <c r="X104" s="160"/>
      <c r="Y104" s="151"/>
      <c r="Z104" s="151"/>
      <c r="AA104" s="151"/>
      <c r="AB104" s="151"/>
      <c r="AC104" s="151"/>
      <c r="AD104" s="151"/>
      <c r="AE104" s="151"/>
      <c r="AF104" s="151"/>
      <c r="AG104" s="151" t="s">
        <v>153</v>
      </c>
      <c r="AH104" s="151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 outlineLevel="1">
      <c r="A105" s="158"/>
      <c r="B105" s="159"/>
      <c r="C105" s="190" t="s">
        <v>275</v>
      </c>
      <c r="D105" s="161"/>
      <c r="E105" s="162">
        <v>572</v>
      </c>
      <c r="F105" s="160"/>
      <c r="G105" s="160"/>
      <c r="H105" s="160"/>
      <c r="I105" s="160"/>
      <c r="J105" s="160"/>
      <c r="K105" s="160"/>
      <c r="L105" s="160"/>
      <c r="M105" s="160"/>
      <c r="N105" s="160"/>
      <c r="O105" s="160"/>
      <c r="P105" s="160"/>
      <c r="Q105" s="160"/>
      <c r="R105" s="160"/>
      <c r="S105" s="160"/>
      <c r="T105" s="160"/>
      <c r="U105" s="160"/>
      <c r="V105" s="160"/>
      <c r="W105" s="160"/>
      <c r="X105" s="160"/>
      <c r="Y105" s="151"/>
      <c r="Z105" s="151"/>
      <c r="AA105" s="151"/>
      <c r="AB105" s="151"/>
      <c r="AC105" s="151"/>
      <c r="AD105" s="151"/>
      <c r="AE105" s="151"/>
      <c r="AF105" s="151"/>
      <c r="AG105" s="151" t="s">
        <v>153</v>
      </c>
      <c r="AH105" s="151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</row>
    <row r="106" spans="1:60" outlineLevel="1">
      <c r="A106" s="158"/>
      <c r="B106" s="159"/>
      <c r="C106" s="190" t="s">
        <v>276</v>
      </c>
      <c r="D106" s="161"/>
      <c r="E106" s="162">
        <v>228.8</v>
      </c>
      <c r="F106" s="160"/>
      <c r="G106" s="160"/>
      <c r="H106" s="160"/>
      <c r="I106" s="160"/>
      <c r="J106" s="160"/>
      <c r="K106" s="160"/>
      <c r="L106" s="160"/>
      <c r="M106" s="160"/>
      <c r="N106" s="160"/>
      <c r="O106" s="160"/>
      <c r="P106" s="160"/>
      <c r="Q106" s="160"/>
      <c r="R106" s="160"/>
      <c r="S106" s="160"/>
      <c r="T106" s="160"/>
      <c r="U106" s="160"/>
      <c r="V106" s="160"/>
      <c r="W106" s="160"/>
      <c r="X106" s="160"/>
      <c r="Y106" s="151"/>
      <c r="Z106" s="151"/>
      <c r="AA106" s="151"/>
      <c r="AB106" s="151"/>
      <c r="AC106" s="151"/>
      <c r="AD106" s="151"/>
      <c r="AE106" s="151"/>
      <c r="AF106" s="151"/>
      <c r="AG106" s="151" t="s">
        <v>153</v>
      </c>
      <c r="AH106" s="151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outlineLevel="1">
      <c r="A107" s="158"/>
      <c r="B107" s="159"/>
      <c r="C107" s="192" t="s">
        <v>277</v>
      </c>
      <c r="D107" s="163"/>
      <c r="E107" s="164">
        <v>14.811959999999999</v>
      </c>
      <c r="F107" s="160"/>
      <c r="G107" s="160"/>
      <c r="H107" s="160"/>
      <c r="I107" s="160"/>
      <c r="J107" s="160"/>
      <c r="K107" s="160"/>
      <c r="L107" s="160"/>
      <c r="M107" s="160"/>
      <c r="N107" s="160"/>
      <c r="O107" s="160"/>
      <c r="P107" s="160"/>
      <c r="Q107" s="160"/>
      <c r="R107" s="160"/>
      <c r="S107" s="160"/>
      <c r="T107" s="160"/>
      <c r="U107" s="160"/>
      <c r="V107" s="160"/>
      <c r="W107" s="160"/>
      <c r="X107" s="160"/>
      <c r="Y107" s="151"/>
      <c r="Z107" s="151"/>
      <c r="AA107" s="151"/>
      <c r="AB107" s="151"/>
      <c r="AC107" s="151"/>
      <c r="AD107" s="151"/>
      <c r="AE107" s="151"/>
      <c r="AF107" s="151"/>
      <c r="AG107" s="151" t="s">
        <v>153</v>
      </c>
      <c r="AH107" s="151">
        <v>4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 outlineLevel="1">
      <c r="A108" s="158"/>
      <c r="B108" s="159"/>
      <c r="C108" s="192" t="s">
        <v>278</v>
      </c>
      <c r="D108" s="163"/>
      <c r="E108" s="164"/>
      <c r="F108" s="160"/>
      <c r="G108" s="160"/>
      <c r="H108" s="160"/>
      <c r="I108" s="160"/>
      <c r="J108" s="160"/>
      <c r="K108" s="160"/>
      <c r="L108" s="160"/>
      <c r="M108" s="160"/>
      <c r="N108" s="160"/>
      <c r="O108" s="160"/>
      <c r="P108" s="160"/>
      <c r="Q108" s="160"/>
      <c r="R108" s="160"/>
      <c r="S108" s="160"/>
      <c r="T108" s="160"/>
      <c r="U108" s="160"/>
      <c r="V108" s="160"/>
      <c r="W108" s="160"/>
      <c r="X108" s="160"/>
      <c r="Y108" s="151"/>
      <c r="Z108" s="151"/>
      <c r="AA108" s="151"/>
      <c r="AB108" s="151"/>
      <c r="AC108" s="151"/>
      <c r="AD108" s="151"/>
      <c r="AE108" s="151"/>
      <c r="AF108" s="151"/>
      <c r="AG108" s="151" t="s">
        <v>153</v>
      </c>
      <c r="AH108" s="151">
        <v>4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</row>
    <row r="109" spans="1:60" outlineLevel="1">
      <c r="A109" s="172">
        <v>29</v>
      </c>
      <c r="B109" s="173" t="s">
        <v>279</v>
      </c>
      <c r="C109" s="189" t="s">
        <v>280</v>
      </c>
      <c r="D109" s="174" t="s">
        <v>210</v>
      </c>
      <c r="E109" s="175">
        <v>36</v>
      </c>
      <c r="F109" s="176"/>
      <c r="G109" s="177">
        <f>ROUND(E109*F109,2)</f>
        <v>0</v>
      </c>
      <c r="H109" s="176"/>
      <c r="I109" s="177">
        <f>ROUND(E109*H109,2)</f>
        <v>0</v>
      </c>
      <c r="J109" s="176"/>
      <c r="K109" s="177">
        <f>ROUND(E109*J109,2)</f>
        <v>0</v>
      </c>
      <c r="L109" s="177">
        <v>21</v>
      </c>
      <c r="M109" s="177">
        <f>G109*(1+L109/100)</f>
        <v>0</v>
      </c>
      <c r="N109" s="177">
        <v>0</v>
      </c>
      <c r="O109" s="177">
        <f>ROUND(E109*N109,2)</f>
        <v>0</v>
      </c>
      <c r="P109" s="177">
        <v>0</v>
      </c>
      <c r="Q109" s="177">
        <f>ROUND(E109*P109,2)</f>
        <v>0</v>
      </c>
      <c r="R109" s="177" t="s">
        <v>211</v>
      </c>
      <c r="S109" s="177" t="s">
        <v>146</v>
      </c>
      <c r="T109" s="178" t="s">
        <v>147</v>
      </c>
      <c r="U109" s="160">
        <v>1.1000000000000001</v>
      </c>
      <c r="V109" s="160">
        <f>ROUND(E109*U109,2)</f>
        <v>39.6</v>
      </c>
      <c r="W109" s="160"/>
      <c r="X109" s="160" t="s">
        <v>148</v>
      </c>
      <c r="Y109" s="151"/>
      <c r="Z109" s="151"/>
      <c r="AA109" s="151"/>
      <c r="AB109" s="151"/>
      <c r="AC109" s="151"/>
      <c r="AD109" s="151"/>
      <c r="AE109" s="151"/>
      <c r="AF109" s="151"/>
      <c r="AG109" s="151" t="s">
        <v>149</v>
      </c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1">
      <c r="A110" s="158"/>
      <c r="B110" s="159"/>
      <c r="C110" s="251" t="s">
        <v>281</v>
      </c>
      <c r="D110" s="252"/>
      <c r="E110" s="252"/>
      <c r="F110" s="252"/>
      <c r="G110" s="252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51"/>
      <c r="Z110" s="151"/>
      <c r="AA110" s="151"/>
      <c r="AB110" s="151"/>
      <c r="AC110" s="151"/>
      <c r="AD110" s="151"/>
      <c r="AE110" s="151"/>
      <c r="AF110" s="151"/>
      <c r="AG110" s="151" t="s">
        <v>164</v>
      </c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79" t="str">
        <f>C110</f>
        <v>Instalace vrátku, uklínování v horní části dříku a osazení kladkového kolečka s lanem, včetně demontáže zařízení.</v>
      </c>
      <c r="BB110" s="151"/>
      <c r="BC110" s="151"/>
      <c r="BD110" s="151"/>
      <c r="BE110" s="151"/>
      <c r="BF110" s="151"/>
      <c r="BG110" s="151"/>
      <c r="BH110" s="151"/>
    </row>
    <row r="111" spans="1:60" outlineLevel="1">
      <c r="A111" s="158"/>
      <c r="B111" s="159"/>
      <c r="C111" s="190" t="s">
        <v>282</v>
      </c>
      <c r="D111" s="161"/>
      <c r="E111" s="162">
        <v>36</v>
      </c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51"/>
      <c r="Z111" s="151"/>
      <c r="AA111" s="151"/>
      <c r="AB111" s="151"/>
      <c r="AC111" s="151"/>
      <c r="AD111" s="151"/>
      <c r="AE111" s="151"/>
      <c r="AF111" s="151"/>
      <c r="AG111" s="151" t="s">
        <v>153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1">
      <c r="A112" s="172">
        <v>30</v>
      </c>
      <c r="B112" s="173" t="s">
        <v>283</v>
      </c>
      <c r="C112" s="189" t="s">
        <v>284</v>
      </c>
      <c r="D112" s="174" t="s">
        <v>198</v>
      </c>
      <c r="E112" s="175">
        <v>30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21</v>
      </c>
      <c r="M112" s="177">
        <f>G112*(1+L112/100)</f>
        <v>0</v>
      </c>
      <c r="N112" s="177">
        <v>0</v>
      </c>
      <c r="O112" s="177">
        <f>ROUND(E112*N112,2)</f>
        <v>0</v>
      </c>
      <c r="P112" s="177">
        <v>0</v>
      </c>
      <c r="Q112" s="177">
        <f>ROUND(E112*P112,2)</f>
        <v>0</v>
      </c>
      <c r="R112" s="177" t="s">
        <v>211</v>
      </c>
      <c r="S112" s="177" t="s">
        <v>146</v>
      </c>
      <c r="T112" s="178" t="s">
        <v>147</v>
      </c>
      <c r="U112" s="160">
        <v>0</v>
      </c>
      <c r="V112" s="160">
        <f>ROUND(E112*U112,2)</f>
        <v>0</v>
      </c>
      <c r="W112" s="160"/>
      <c r="X112" s="160" t="s">
        <v>148</v>
      </c>
      <c r="Y112" s="151"/>
      <c r="Z112" s="151"/>
      <c r="AA112" s="151"/>
      <c r="AB112" s="151"/>
      <c r="AC112" s="151"/>
      <c r="AD112" s="151"/>
      <c r="AE112" s="151"/>
      <c r="AF112" s="151"/>
      <c r="AG112" s="151" t="s">
        <v>149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1">
      <c r="A113" s="158"/>
      <c r="B113" s="159"/>
      <c r="C113" s="190" t="s">
        <v>285</v>
      </c>
      <c r="D113" s="161"/>
      <c r="E113" s="162">
        <v>30</v>
      </c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51"/>
      <c r="Z113" s="151"/>
      <c r="AA113" s="151"/>
      <c r="AB113" s="151"/>
      <c r="AC113" s="151"/>
      <c r="AD113" s="151"/>
      <c r="AE113" s="151"/>
      <c r="AF113" s="151"/>
      <c r="AG113" s="151" t="s">
        <v>153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1">
      <c r="A114" s="172">
        <v>31</v>
      </c>
      <c r="B114" s="173" t="s">
        <v>286</v>
      </c>
      <c r="C114" s="189" t="s">
        <v>287</v>
      </c>
      <c r="D114" s="174" t="s">
        <v>0</v>
      </c>
      <c r="E114" s="175">
        <v>9253</v>
      </c>
      <c r="F114" s="176"/>
      <c r="G114" s="177">
        <f>ROUND(E114*F114,2)</f>
        <v>0</v>
      </c>
      <c r="H114" s="176"/>
      <c r="I114" s="177">
        <f>ROUND(E114*H114,2)</f>
        <v>0</v>
      </c>
      <c r="J114" s="176"/>
      <c r="K114" s="177">
        <f>ROUND(E114*J114,2)</f>
        <v>0</v>
      </c>
      <c r="L114" s="177">
        <v>21</v>
      </c>
      <c r="M114" s="177">
        <f>G114*(1+L114/100)</f>
        <v>0</v>
      </c>
      <c r="N114" s="177">
        <v>0</v>
      </c>
      <c r="O114" s="177">
        <f>ROUND(E114*N114,2)</f>
        <v>0</v>
      </c>
      <c r="P114" s="177">
        <v>0</v>
      </c>
      <c r="Q114" s="177">
        <f>ROUND(E114*P114,2)</f>
        <v>0</v>
      </c>
      <c r="R114" s="177" t="s">
        <v>211</v>
      </c>
      <c r="S114" s="177" t="s">
        <v>146</v>
      </c>
      <c r="T114" s="178" t="s">
        <v>147</v>
      </c>
      <c r="U114" s="160">
        <v>0</v>
      </c>
      <c r="V114" s="160">
        <f>ROUND(E114*U114,2)</f>
        <v>0</v>
      </c>
      <c r="W114" s="160"/>
      <c r="X114" s="160" t="s">
        <v>148</v>
      </c>
      <c r="Y114" s="151"/>
      <c r="Z114" s="151"/>
      <c r="AA114" s="151"/>
      <c r="AB114" s="151"/>
      <c r="AC114" s="151"/>
      <c r="AD114" s="151"/>
      <c r="AE114" s="151"/>
      <c r="AF114" s="151"/>
      <c r="AG114" s="151" t="s">
        <v>149</v>
      </c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 outlineLevel="1">
      <c r="A115" s="158"/>
      <c r="B115" s="159"/>
      <c r="C115" s="253" t="s">
        <v>288</v>
      </c>
      <c r="D115" s="254"/>
      <c r="E115" s="254"/>
      <c r="F115" s="254"/>
      <c r="G115" s="254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51"/>
      <c r="Z115" s="151"/>
      <c r="AA115" s="151"/>
      <c r="AB115" s="151"/>
      <c r="AC115" s="151"/>
      <c r="AD115" s="151"/>
      <c r="AE115" s="151"/>
      <c r="AF115" s="151"/>
      <c r="AG115" s="151" t="s">
        <v>151</v>
      </c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</row>
    <row r="116" spans="1:60" ht="20.399999999999999" outlineLevel="1">
      <c r="A116" s="172">
        <v>32</v>
      </c>
      <c r="B116" s="173" t="s">
        <v>289</v>
      </c>
      <c r="C116" s="189" t="s">
        <v>290</v>
      </c>
      <c r="D116" s="174" t="s">
        <v>144</v>
      </c>
      <c r="E116" s="175">
        <v>64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21</v>
      </c>
      <c r="M116" s="177">
        <f>G116*(1+L116/100)</f>
        <v>0</v>
      </c>
      <c r="N116" s="177">
        <v>2.6259999999999999E-2</v>
      </c>
      <c r="O116" s="177">
        <f>ROUND(E116*N116,2)</f>
        <v>1.68</v>
      </c>
      <c r="P116" s="177">
        <v>0</v>
      </c>
      <c r="Q116" s="177">
        <f>ROUND(E116*P116,2)</f>
        <v>0</v>
      </c>
      <c r="R116" s="177"/>
      <c r="S116" s="177" t="s">
        <v>291</v>
      </c>
      <c r="T116" s="178" t="s">
        <v>292</v>
      </c>
      <c r="U116" s="160">
        <v>0.68600000000000005</v>
      </c>
      <c r="V116" s="160">
        <f>ROUND(E116*U116,2)</f>
        <v>43.9</v>
      </c>
      <c r="W116" s="160"/>
      <c r="X116" s="160" t="s">
        <v>148</v>
      </c>
      <c r="Y116" s="151"/>
      <c r="Z116" s="151"/>
      <c r="AA116" s="151"/>
      <c r="AB116" s="151"/>
      <c r="AC116" s="151"/>
      <c r="AD116" s="151"/>
      <c r="AE116" s="151"/>
      <c r="AF116" s="151"/>
      <c r="AG116" s="151" t="s">
        <v>149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1">
      <c r="A117" s="158"/>
      <c r="B117" s="159"/>
      <c r="C117" s="190" t="s">
        <v>293</v>
      </c>
      <c r="D117" s="161"/>
      <c r="E117" s="162">
        <v>64</v>
      </c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51"/>
      <c r="Z117" s="151"/>
      <c r="AA117" s="151"/>
      <c r="AB117" s="151"/>
      <c r="AC117" s="151"/>
      <c r="AD117" s="151"/>
      <c r="AE117" s="151"/>
      <c r="AF117" s="151"/>
      <c r="AG117" s="151" t="s">
        <v>153</v>
      </c>
      <c r="AH117" s="151">
        <v>0</v>
      </c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</row>
    <row r="118" spans="1:60" outlineLevel="1">
      <c r="A118" s="172">
        <v>33</v>
      </c>
      <c r="B118" s="173" t="s">
        <v>294</v>
      </c>
      <c r="C118" s="189" t="s">
        <v>295</v>
      </c>
      <c r="D118" s="174" t="s">
        <v>210</v>
      </c>
      <c r="E118" s="175">
        <v>102.7</v>
      </c>
      <c r="F118" s="176"/>
      <c r="G118" s="177">
        <f>ROUND(E118*F118,2)</f>
        <v>0</v>
      </c>
      <c r="H118" s="176"/>
      <c r="I118" s="177">
        <f>ROUND(E118*H118,2)</f>
        <v>0</v>
      </c>
      <c r="J118" s="176"/>
      <c r="K118" s="177">
        <f>ROUND(E118*J118,2)</f>
        <v>0</v>
      </c>
      <c r="L118" s="177">
        <v>21</v>
      </c>
      <c r="M118" s="177">
        <f>G118*(1+L118/100)</f>
        <v>0</v>
      </c>
      <c r="N118" s="177">
        <v>2.5500000000000002E-3</v>
      </c>
      <c r="O118" s="177">
        <f>ROUND(E118*N118,2)</f>
        <v>0.26</v>
      </c>
      <c r="P118" s="177">
        <v>0</v>
      </c>
      <c r="Q118" s="177">
        <f>ROUND(E118*P118,2)</f>
        <v>0</v>
      </c>
      <c r="R118" s="177"/>
      <c r="S118" s="177" t="s">
        <v>291</v>
      </c>
      <c r="T118" s="178" t="s">
        <v>147</v>
      </c>
      <c r="U118" s="160">
        <v>0.94</v>
      </c>
      <c r="V118" s="160">
        <f>ROUND(E118*U118,2)</f>
        <v>96.54</v>
      </c>
      <c r="W118" s="160"/>
      <c r="X118" s="160" t="s">
        <v>148</v>
      </c>
      <c r="Y118" s="151"/>
      <c r="Z118" s="151"/>
      <c r="AA118" s="151"/>
      <c r="AB118" s="151"/>
      <c r="AC118" s="151"/>
      <c r="AD118" s="151"/>
      <c r="AE118" s="151"/>
      <c r="AF118" s="151"/>
      <c r="AG118" s="151" t="s">
        <v>149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1">
      <c r="A119" s="158"/>
      <c r="B119" s="159"/>
      <c r="C119" s="190" t="s">
        <v>296</v>
      </c>
      <c r="D119" s="161"/>
      <c r="E119" s="162">
        <v>102.7</v>
      </c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51"/>
      <c r="Z119" s="151"/>
      <c r="AA119" s="151"/>
      <c r="AB119" s="151"/>
      <c r="AC119" s="151"/>
      <c r="AD119" s="151"/>
      <c r="AE119" s="151"/>
      <c r="AF119" s="151"/>
      <c r="AG119" s="151" t="s">
        <v>153</v>
      </c>
      <c r="AH119" s="151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>
      <c r="A120" s="172">
        <v>34</v>
      </c>
      <c r="B120" s="173" t="s">
        <v>297</v>
      </c>
      <c r="C120" s="189" t="s">
        <v>298</v>
      </c>
      <c r="D120" s="174" t="s">
        <v>210</v>
      </c>
      <c r="E120" s="175">
        <v>1258.4000000000001</v>
      </c>
      <c r="F120" s="176"/>
      <c r="G120" s="177">
        <f>ROUND(E120*F120,2)</f>
        <v>0</v>
      </c>
      <c r="H120" s="176"/>
      <c r="I120" s="177">
        <f>ROUND(E120*H120,2)</f>
        <v>0</v>
      </c>
      <c r="J120" s="176"/>
      <c r="K120" s="177">
        <f>ROUND(E120*J120,2)</f>
        <v>0</v>
      </c>
      <c r="L120" s="177">
        <v>21</v>
      </c>
      <c r="M120" s="177">
        <f>G120*(1+L120/100)</f>
        <v>0</v>
      </c>
      <c r="N120" s="177">
        <v>1.32E-3</v>
      </c>
      <c r="O120" s="177">
        <f>ROUND(E120*N120,2)</f>
        <v>1.66</v>
      </c>
      <c r="P120" s="177">
        <v>0</v>
      </c>
      <c r="Q120" s="177">
        <f>ROUND(E120*P120,2)</f>
        <v>0</v>
      </c>
      <c r="R120" s="177" t="s">
        <v>170</v>
      </c>
      <c r="S120" s="177" t="s">
        <v>146</v>
      </c>
      <c r="T120" s="178" t="s">
        <v>147</v>
      </c>
      <c r="U120" s="160">
        <v>0</v>
      </c>
      <c r="V120" s="160">
        <f>ROUND(E120*U120,2)</f>
        <v>0</v>
      </c>
      <c r="W120" s="160"/>
      <c r="X120" s="160" t="s">
        <v>171</v>
      </c>
      <c r="Y120" s="151"/>
      <c r="Z120" s="151"/>
      <c r="AA120" s="151"/>
      <c r="AB120" s="151"/>
      <c r="AC120" s="151"/>
      <c r="AD120" s="151"/>
      <c r="AE120" s="151"/>
      <c r="AF120" s="151"/>
      <c r="AG120" s="151" t="s">
        <v>172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outlineLevel="1">
      <c r="A121" s="158"/>
      <c r="B121" s="159"/>
      <c r="C121" s="190" t="s">
        <v>299</v>
      </c>
      <c r="D121" s="161"/>
      <c r="E121" s="162">
        <v>1258.4000000000001</v>
      </c>
      <c r="F121" s="160"/>
      <c r="G121" s="160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51"/>
      <c r="Z121" s="151"/>
      <c r="AA121" s="151"/>
      <c r="AB121" s="151"/>
      <c r="AC121" s="151"/>
      <c r="AD121" s="151"/>
      <c r="AE121" s="151"/>
      <c r="AF121" s="151"/>
      <c r="AG121" s="151" t="s">
        <v>153</v>
      </c>
      <c r="AH121" s="151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</row>
    <row r="122" spans="1:60" outlineLevel="1">
      <c r="A122" s="172">
        <v>35</v>
      </c>
      <c r="B122" s="173" t="s">
        <v>300</v>
      </c>
      <c r="C122" s="189" t="s">
        <v>301</v>
      </c>
      <c r="D122" s="174" t="s">
        <v>156</v>
      </c>
      <c r="E122" s="175">
        <v>31.524560000000001</v>
      </c>
      <c r="F122" s="176"/>
      <c r="G122" s="177">
        <f>ROUND(E122*F122,2)</f>
        <v>0</v>
      </c>
      <c r="H122" s="176"/>
      <c r="I122" s="177">
        <f>ROUND(E122*H122,2)</f>
        <v>0</v>
      </c>
      <c r="J122" s="176"/>
      <c r="K122" s="177">
        <f>ROUND(E122*J122,2)</f>
        <v>0</v>
      </c>
      <c r="L122" s="177">
        <v>21</v>
      </c>
      <c r="M122" s="177">
        <f>G122*(1+L122/100)</f>
        <v>0</v>
      </c>
      <c r="N122" s="177">
        <v>0.55000000000000004</v>
      </c>
      <c r="O122" s="177">
        <f>ROUND(E122*N122,2)</f>
        <v>17.34</v>
      </c>
      <c r="P122" s="177">
        <v>0</v>
      </c>
      <c r="Q122" s="177">
        <f>ROUND(E122*P122,2)</f>
        <v>0</v>
      </c>
      <c r="R122" s="177"/>
      <c r="S122" s="177" t="s">
        <v>291</v>
      </c>
      <c r="T122" s="178" t="s">
        <v>292</v>
      </c>
      <c r="U122" s="160">
        <v>0</v>
      </c>
      <c r="V122" s="160">
        <f>ROUND(E122*U122,2)</f>
        <v>0</v>
      </c>
      <c r="W122" s="160"/>
      <c r="X122" s="160" t="s">
        <v>171</v>
      </c>
      <c r="Y122" s="151"/>
      <c r="Z122" s="151"/>
      <c r="AA122" s="151"/>
      <c r="AB122" s="151"/>
      <c r="AC122" s="151"/>
      <c r="AD122" s="151"/>
      <c r="AE122" s="151"/>
      <c r="AF122" s="151"/>
      <c r="AG122" s="151" t="s">
        <v>172</v>
      </c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</row>
    <row r="123" spans="1:60" outlineLevel="1">
      <c r="A123" s="158"/>
      <c r="B123" s="159"/>
      <c r="C123" s="190" t="s">
        <v>302</v>
      </c>
      <c r="D123" s="161"/>
      <c r="E123" s="162">
        <v>4.8239999999999998E-2</v>
      </c>
      <c r="F123" s="160"/>
      <c r="G123" s="160"/>
      <c r="H123" s="160"/>
      <c r="I123" s="160"/>
      <c r="J123" s="160"/>
      <c r="K123" s="160"/>
      <c r="L123" s="160"/>
      <c r="M123" s="160"/>
      <c r="N123" s="160"/>
      <c r="O123" s="160"/>
      <c r="P123" s="160"/>
      <c r="Q123" s="160"/>
      <c r="R123" s="160"/>
      <c r="S123" s="160"/>
      <c r="T123" s="160"/>
      <c r="U123" s="160"/>
      <c r="V123" s="160"/>
      <c r="W123" s="160"/>
      <c r="X123" s="160"/>
      <c r="Y123" s="151"/>
      <c r="Z123" s="151"/>
      <c r="AA123" s="151"/>
      <c r="AB123" s="151"/>
      <c r="AC123" s="151"/>
      <c r="AD123" s="151"/>
      <c r="AE123" s="151"/>
      <c r="AF123" s="151"/>
      <c r="AG123" s="151" t="s">
        <v>153</v>
      </c>
      <c r="AH123" s="151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ht="20.399999999999999" outlineLevel="1">
      <c r="A124" s="158"/>
      <c r="B124" s="159"/>
      <c r="C124" s="190" t="s">
        <v>303</v>
      </c>
      <c r="D124" s="161"/>
      <c r="E124" s="162">
        <v>1.3879600000000001</v>
      </c>
      <c r="F124" s="160"/>
      <c r="G124" s="160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51"/>
      <c r="Z124" s="151"/>
      <c r="AA124" s="151"/>
      <c r="AB124" s="151"/>
      <c r="AC124" s="151"/>
      <c r="AD124" s="151"/>
      <c r="AE124" s="151"/>
      <c r="AF124" s="151"/>
      <c r="AG124" s="151" t="s">
        <v>153</v>
      </c>
      <c r="AH124" s="151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</row>
    <row r="125" spans="1:60" outlineLevel="1">
      <c r="A125" s="158"/>
      <c r="B125" s="159"/>
      <c r="C125" s="190" t="s">
        <v>304</v>
      </c>
      <c r="D125" s="161"/>
      <c r="E125" s="162">
        <v>6.8053999999999997</v>
      </c>
      <c r="F125" s="160"/>
      <c r="G125" s="160"/>
      <c r="H125" s="160"/>
      <c r="I125" s="160"/>
      <c r="J125" s="160"/>
      <c r="K125" s="160"/>
      <c r="L125" s="160"/>
      <c r="M125" s="160"/>
      <c r="N125" s="160"/>
      <c r="O125" s="160"/>
      <c r="P125" s="160"/>
      <c r="Q125" s="160"/>
      <c r="R125" s="160"/>
      <c r="S125" s="160"/>
      <c r="T125" s="160"/>
      <c r="U125" s="160"/>
      <c r="V125" s="160"/>
      <c r="W125" s="160"/>
      <c r="X125" s="160"/>
      <c r="Y125" s="151"/>
      <c r="Z125" s="151"/>
      <c r="AA125" s="151"/>
      <c r="AB125" s="151"/>
      <c r="AC125" s="151"/>
      <c r="AD125" s="151"/>
      <c r="AE125" s="151"/>
      <c r="AF125" s="151"/>
      <c r="AG125" s="151" t="s">
        <v>153</v>
      </c>
      <c r="AH125" s="151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</row>
    <row r="126" spans="1:60" outlineLevel="1">
      <c r="A126" s="158"/>
      <c r="B126" s="159"/>
      <c r="C126" s="190" t="s">
        <v>305</v>
      </c>
      <c r="D126" s="161"/>
      <c r="E126" s="162">
        <v>0.12237000000000001</v>
      </c>
      <c r="F126" s="160"/>
      <c r="G126" s="160"/>
      <c r="H126" s="160"/>
      <c r="I126" s="160"/>
      <c r="J126" s="160"/>
      <c r="K126" s="160"/>
      <c r="L126" s="160"/>
      <c r="M126" s="160"/>
      <c r="N126" s="160"/>
      <c r="O126" s="160"/>
      <c r="P126" s="160"/>
      <c r="Q126" s="160"/>
      <c r="R126" s="160"/>
      <c r="S126" s="160"/>
      <c r="T126" s="160"/>
      <c r="U126" s="160"/>
      <c r="V126" s="160"/>
      <c r="W126" s="160"/>
      <c r="X126" s="160"/>
      <c r="Y126" s="151"/>
      <c r="Z126" s="151"/>
      <c r="AA126" s="151"/>
      <c r="AB126" s="151"/>
      <c r="AC126" s="151"/>
      <c r="AD126" s="151"/>
      <c r="AE126" s="151"/>
      <c r="AF126" s="151"/>
      <c r="AG126" s="151" t="s">
        <v>153</v>
      </c>
      <c r="AH126" s="151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</row>
    <row r="127" spans="1:60" outlineLevel="1">
      <c r="A127" s="158"/>
      <c r="B127" s="159"/>
      <c r="C127" s="190" t="s">
        <v>306</v>
      </c>
      <c r="D127" s="161"/>
      <c r="E127" s="162">
        <v>0.4536</v>
      </c>
      <c r="F127" s="160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60"/>
      <c r="R127" s="160"/>
      <c r="S127" s="160"/>
      <c r="T127" s="160"/>
      <c r="U127" s="160"/>
      <c r="V127" s="160"/>
      <c r="W127" s="160"/>
      <c r="X127" s="160"/>
      <c r="Y127" s="151"/>
      <c r="Z127" s="151"/>
      <c r="AA127" s="151"/>
      <c r="AB127" s="151"/>
      <c r="AC127" s="151"/>
      <c r="AD127" s="151"/>
      <c r="AE127" s="151"/>
      <c r="AF127" s="151"/>
      <c r="AG127" s="151" t="s">
        <v>153</v>
      </c>
      <c r="AH127" s="151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</row>
    <row r="128" spans="1:60" outlineLevel="1">
      <c r="A128" s="158"/>
      <c r="B128" s="159"/>
      <c r="C128" s="190" t="s">
        <v>307</v>
      </c>
      <c r="D128" s="161"/>
      <c r="E128" s="162">
        <v>1.0828800000000001</v>
      </c>
      <c r="F128" s="160"/>
      <c r="G128" s="160"/>
      <c r="H128" s="160"/>
      <c r="I128" s="160"/>
      <c r="J128" s="160"/>
      <c r="K128" s="160"/>
      <c r="L128" s="160"/>
      <c r="M128" s="160"/>
      <c r="N128" s="160"/>
      <c r="O128" s="160"/>
      <c r="P128" s="160"/>
      <c r="Q128" s="160"/>
      <c r="R128" s="160"/>
      <c r="S128" s="160"/>
      <c r="T128" s="160"/>
      <c r="U128" s="160"/>
      <c r="V128" s="160"/>
      <c r="W128" s="160"/>
      <c r="X128" s="160"/>
      <c r="Y128" s="151"/>
      <c r="Z128" s="151"/>
      <c r="AA128" s="151"/>
      <c r="AB128" s="151"/>
      <c r="AC128" s="151"/>
      <c r="AD128" s="151"/>
      <c r="AE128" s="151"/>
      <c r="AF128" s="151"/>
      <c r="AG128" s="151" t="s">
        <v>153</v>
      </c>
      <c r="AH128" s="151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</row>
    <row r="129" spans="1:60" outlineLevel="1">
      <c r="A129" s="158"/>
      <c r="B129" s="159"/>
      <c r="C129" s="190" t="s">
        <v>308</v>
      </c>
      <c r="D129" s="161"/>
      <c r="E129" s="162">
        <v>1.2287999999999999</v>
      </c>
      <c r="F129" s="160"/>
      <c r="G129" s="160"/>
      <c r="H129" s="160"/>
      <c r="I129" s="160"/>
      <c r="J129" s="160"/>
      <c r="K129" s="160"/>
      <c r="L129" s="160"/>
      <c r="M129" s="160"/>
      <c r="N129" s="160"/>
      <c r="O129" s="160"/>
      <c r="P129" s="160"/>
      <c r="Q129" s="160"/>
      <c r="R129" s="160"/>
      <c r="S129" s="160"/>
      <c r="T129" s="160"/>
      <c r="U129" s="160"/>
      <c r="V129" s="160"/>
      <c r="W129" s="160"/>
      <c r="X129" s="160"/>
      <c r="Y129" s="151"/>
      <c r="Z129" s="151"/>
      <c r="AA129" s="151"/>
      <c r="AB129" s="151"/>
      <c r="AC129" s="151"/>
      <c r="AD129" s="151"/>
      <c r="AE129" s="151"/>
      <c r="AF129" s="151"/>
      <c r="AG129" s="151" t="s">
        <v>153</v>
      </c>
      <c r="AH129" s="151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</row>
    <row r="130" spans="1:60" outlineLevel="1">
      <c r="A130" s="158"/>
      <c r="B130" s="159"/>
      <c r="C130" s="190" t="s">
        <v>309</v>
      </c>
      <c r="D130" s="161"/>
      <c r="E130" s="162">
        <v>1.3498000000000001</v>
      </c>
      <c r="F130" s="160"/>
      <c r="G130" s="160"/>
      <c r="H130" s="160"/>
      <c r="I130" s="160"/>
      <c r="J130" s="160"/>
      <c r="K130" s="160"/>
      <c r="L130" s="160"/>
      <c r="M130" s="160"/>
      <c r="N130" s="160"/>
      <c r="O130" s="160"/>
      <c r="P130" s="160"/>
      <c r="Q130" s="160"/>
      <c r="R130" s="160"/>
      <c r="S130" s="160"/>
      <c r="T130" s="160"/>
      <c r="U130" s="160"/>
      <c r="V130" s="160"/>
      <c r="W130" s="160"/>
      <c r="X130" s="160"/>
      <c r="Y130" s="151"/>
      <c r="Z130" s="151"/>
      <c r="AA130" s="151"/>
      <c r="AB130" s="151"/>
      <c r="AC130" s="151"/>
      <c r="AD130" s="151"/>
      <c r="AE130" s="151"/>
      <c r="AF130" s="151"/>
      <c r="AG130" s="151" t="s">
        <v>153</v>
      </c>
      <c r="AH130" s="151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</row>
    <row r="131" spans="1:60" outlineLevel="1">
      <c r="A131" s="158"/>
      <c r="B131" s="159"/>
      <c r="C131" s="190" t="s">
        <v>310</v>
      </c>
      <c r="D131" s="161"/>
      <c r="E131" s="162">
        <v>2.4883199999999999</v>
      </c>
      <c r="F131" s="160"/>
      <c r="G131" s="160"/>
      <c r="H131" s="160"/>
      <c r="I131" s="160"/>
      <c r="J131" s="160"/>
      <c r="K131" s="160"/>
      <c r="L131" s="160"/>
      <c r="M131" s="160"/>
      <c r="N131" s="160"/>
      <c r="O131" s="160"/>
      <c r="P131" s="160"/>
      <c r="Q131" s="160"/>
      <c r="R131" s="160"/>
      <c r="S131" s="160"/>
      <c r="T131" s="160"/>
      <c r="U131" s="160"/>
      <c r="V131" s="160"/>
      <c r="W131" s="160"/>
      <c r="X131" s="160"/>
      <c r="Y131" s="151"/>
      <c r="Z131" s="151"/>
      <c r="AA131" s="151"/>
      <c r="AB131" s="151"/>
      <c r="AC131" s="151"/>
      <c r="AD131" s="151"/>
      <c r="AE131" s="151"/>
      <c r="AF131" s="151"/>
      <c r="AG131" s="151" t="s">
        <v>153</v>
      </c>
      <c r="AH131" s="151">
        <v>0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</row>
    <row r="132" spans="1:60" outlineLevel="1">
      <c r="A132" s="158"/>
      <c r="B132" s="159"/>
      <c r="C132" s="190" t="s">
        <v>311</v>
      </c>
      <c r="D132" s="161"/>
      <c r="E132" s="162">
        <v>1.008</v>
      </c>
      <c r="F132" s="160"/>
      <c r="G132" s="160"/>
      <c r="H132" s="160"/>
      <c r="I132" s="160"/>
      <c r="J132" s="160"/>
      <c r="K132" s="160"/>
      <c r="L132" s="160"/>
      <c r="M132" s="160"/>
      <c r="N132" s="160"/>
      <c r="O132" s="160"/>
      <c r="P132" s="160"/>
      <c r="Q132" s="160"/>
      <c r="R132" s="160"/>
      <c r="S132" s="160"/>
      <c r="T132" s="160"/>
      <c r="U132" s="160"/>
      <c r="V132" s="160"/>
      <c r="W132" s="160"/>
      <c r="X132" s="160"/>
      <c r="Y132" s="151"/>
      <c r="Z132" s="151"/>
      <c r="AA132" s="151"/>
      <c r="AB132" s="151"/>
      <c r="AC132" s="151"/>
      <c r="AD132" s="151"/>
      <c r="AE132" s="151"/>
      <c r="AF132" s="151"/>
      <c r="AG132" s="151" t="s">
        <v>153</v>
      </c>
      <c r="AH132" s="151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</row>
    <row r="133" spans="1:60" outlineLevel="1">
      <c r="A133" s="158"/>
      <c r="B133" s="159"/>
      <c r="C133" s="190" t="s">
        <v>312</v>
      </c>
      <c r="D133" s="161"/>
      <c r="E133" s="162">
        <v>1.6319999999999999</v>
      </c>
      <c r="F133" s="160"/>
      <c r="G133" s="160"/>
      <c r="H133" s="160"/>
      <c r="I133" s="160"/>
      <c r="J133" s="160"/>
      <c r="K133" s="160"/>
      <c r="L133" s="160"/>
      <c r="M133" s="160"/>
      <c r="N133" s="160"/>
      <c r="O133" s="160"/>
      <c r="P133" s="160"/>
      <c r="Q133" s="160"/>
      <c r="R133" s="160"/>
      <c r="S133" s="160"/>
      <c r="T133" s="160"/>
      <c r="U133" s="160"/>
      <c r="V133" s="160"/>
      <c r="W133" s="160"/>
      <c r="X133" s="160"/>
      <c r="Y133" s="151"/>
      <c r="Z133" s="151"/>
      <c r="AA133" s="151"/>
      <c r="AB133" s="151"/>
      <c r="AC133" s="151"/>
      <c r="AD133" s="151"/>
      <c r="AE133" s="151"/>
      <c r="AF133" s="151"/>
      <c r="AG133" s="151" t="s">
        <v>153</v>
      </c>
      <c r="AH133" s="151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</row>
    <row r="134" spans="1:60" outlineLevel="1">
      <c r="A134" s="158"/>
      <c r="B134" s="159"/>
      <c r="C134" s="190" t="s">
        <v>313</v>
      </c>
      <c r="D134" s="161"/>
      <c r="E134" s="162">
        <v>3.86232</v>
      </c>
      <c r="F134" s="160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60"/>
      <c r="R134" s="160"/>
      <c r="S134" s="160"/>
      <c r="T134" s="160"/>
      <c r="U134" s="160"/>
      <c r="V134" s="160"/>
      <c r="W134" s="160"/>
      <c r="X134" s="160"/>
      <c r="Y134" s="151"/>
      <c r="Z134" s="151"/>
      <c r="AA134" s="151"/>
      <c r="AB134" s="151"/>
      <c r="AC134" s="151"/>
      <c r="AD134" s="151"/>
      <c r="AE134" s="151"/>
      <c r="AF134" s="151"/>
      <c r="AG134" s="151" t="s">
        <v>153</v>
      </c>
      <c r="AH134" s="151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</row>
    <row r="135" spans="1:60" outlineLevel="1">
      <c r="A135" s="158"/>
      <c r="B135" s="159"/>
      <c r="C135" s="190" t="s">
        <v>314</v>
      </c>
      <c r="D135" s="161"/>
      <c r="E135" s="162">
        <v>7.1890000000000001</v>
      </c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51"/>
      <c r="Z135" s="151"/>
      <c r="AA135" s="151"/>
      <c r="AB135" s="151"/>
      <c r="AC135" s="151"/>
      <c r="AD135" s="151"/>
      <c r="AE135" s="151"/>
      <c r="AF135" s="151"/>
      <c r="AG135" s="151" t="s">
        <v>153</v>
      </c>
      <c r="AH135" s="151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</row>
    <row r="136" spans="1:60" outlineLevel="1">
      <c r="A136" s="158"/>
      <c r="B136" s="159"/>
      <c r="C136" s="192" t="s">
        <v>315</v>
      </c>
      <c r="D136" s="163"/>
      <c r="E136" s="164">
        <v>2.8658700000000001</v>
      </c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51"/>
      <c r="Z136" s="151"/>
      <c r="AA136" s="151"/>
      <c r="AB136" s="151"/>
      <c r="AC136" s="151"/>
      <c r="AD136" s="151"/>
      <c r="AE136" s="151"/>
      <c r="AF136" s="151"/>
      <c r="AG136" s="151" t="s">
        <v>153</v>
      </c>
      <c r="AH136" s="151">
        <v>4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</row>
    <row r="137" spans="1:60">
      <c r="A137" s="166" t="s">
        <v>140</v>
      </c>
      <c r="B137" s="167" t="s">
        <v>87</v>
      </c>
      <c r="C137" s="188" t="s">
        <v>88</v>
      </c>
      <c r="D137" s="168"/>
      <c r="E137" s="169"/>
      <c r="F137" s="170"/>
      <c r="G137" s="170">
        <f>SUMIF(AG138:AG159,"&lt;&gt;NOR",G138:G159)</f>
        <v>0</v>
      </c>
      <c r="H137" s="170"/>
      <c r="I137" s="170">
        <f>SUM(I138:I159)</f>
        <v>0</v>
      </c>
      <c r="J137" s="170"/>
      <c r="K137" s="170">
        <f>SUM(K138:K159)</f>
        <v>0</v>
      </c>
      <c r="L137" s="170"/>
      <c r="M137" s="170">
        <f>SUM(M138:M159)</f>
        <v>0</v>
      </c>
      <c r="N137" s="170"/>
      <c r="O137" s="170">
        <f>SUM(O138:O159)</f>
        <v>1.5500000000000003</v>
      </c>
      <c r="P137" s="170"/>
      <c r="Q137" s="170">
        <f>SUM(Q138:Q159)</f>
        <v>1.07</v>
      </c>
      <c r="R137" s="170"/>
      <c r="S137" s="170"/>
      <c r="T137" s="171"/>
      <c r="U137" s="165"/>
      <c r="V137" s="165">
        <f>SUM(V138:V159)</f>
        <v>376.21</v>
      </c>
      <c r="W137" s="165"/>
      <c r="X137" s="165"/>
      <c r="AG137" t="s">
        <v>141</v>
      </c>
    </row>
    <row r="138" spans="1:60" ht="20.399999999999999" outlineLevel="1">
      <c r="A138" s="172">
        <v>36</v>
      </c>
      <c r="B138" s="173" t="s">
        <v>316</v>
      </c>
      <c r="C138" s="189" t="s">
        <v>317</v>
      </c>
      <c r="D138" s="174" t="s">
        <v>191</v>
      </c>
      <c r="E138" s="175">
        <v>2</v>
      </c>
      <c r="F138" s="176"/>
      <c r="G138" s="177">
        <f>ROUND(E138*F138,2)</f>
        <v>0</v>
      </c>
      <c r="H138" s="176"/>
      <c r="I138" s="177">
        <f>ROUND(E138*H138,2)</f>
        <v>0</v>
      </c>
      <c r="J138" s="176"/>
      <c r="K138" s="177">
        <f>ROUND(E138*J138,2)</f>
        <v>0</v>
      </c>
      <c r="L138" s="177">
        <v>21</v>
      </c>
      <c r="M138" s="177">
        <f>G138*(1+L138/100)</f>
        <v>0</v>
      </c>
      <c r="N138" s="177">
        <v>8.26E-3</v>
      </c>
      <c r="O138" s="177">
        <f>ROUND(E138*N138,2)</f>
        <v>0.02</v>
      </c>
      <c r="P138" s="177">
        <v>0</v>
      </c>
      <c r="Q138" s="177">
        <f>ROUND(E138*P138,2)</f>
        <v>0</v>
      </c>
      <c r="R138" s="177" t="s">
        <v>318</v>
      </c>
      <c r="S138" s="177" t="s">
        <v>146</v>
      </c>
      <c r="T138" s="178" t="s">
        <v>147</v>
      </c>
      <c r="U138" s="160">
        <v>2.7050000000000001</v>
      </c>
      <c r="V138" s="160">
        <f>ROUND(E138*U138,2)</f>
        <v>5.41</v>
      </c>
      <c r="W138" s="160"/>
      <c r="X138" s="160" t="s">
        <v>148</v>
      </c>
      <c r="Y138" s="151"/>
      <c r="Z138" s="151"/>
      <c r="AA138" s="151"/>
      <c r="AB138" s="151"/>
      <c r="AC138" s="151"/>
      <c r="AD138" s="151"/>
      <c r="AE138" s="151"/>
      <c r="AF138" s="151"/>
      <c r="AG138" s="151" t="s">
        <v>149</v>
      </c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</row>
    <row r="139" spans="1:60" outlineLevel="1">
      <c r="A139" s="158"/>
      <c r="B139" s="159"/>
      <c r="C139" s="253" t="s">
        <v>319</v>
      </c>
      <c r="D139" s="254"/>
      <c r="E139" s="254"/>
      <c r="F139" s="254"/>
      <c r="G139" s="254"/>
      <c r="H139" s="160"/>
      <c r="I139" s="160"/>
      <c r="J139" s="160"/>
      <c r="K139" s="160"/>
      <c r="L139" s="160"/>
      <c r="M139" s="160"/>
      <c r="N139" s="160"/>
      <c r="O139" s="160"/>
      <c r="P139" s="160"/>
      <c r="Q139" s="160"/>
      <c r="R139" s="160"/>
      <c r="S139" s="160"/>
      <c r="T139" s="160"/>
      <c r="U139" s="160"/>
      <c r="V139" s="160"/>
      <c r="W139" s="160"/>
      <c r="X139" s="160"/>
      <c r="Y139" s="151"/>
      <c r="Z139" s="151"/>
      <c r="AA139" s="151"/>
      <c r="AB139" s="151"/>
      <c r="AC139" s="151"/>
      <c r="AD139" s="151"/>
      <c r="AE139" s="151"/>
      <c r="AF139" s="151"/>
      <c r="AG139" s="151" t="s">
        <v>151</v>
      </c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</row>
    <row r="140" spans="1:60" outlineLevel="1">
      <c r="A140" s="172">
        <v>37</v>
      </c>
      <c r="B140" s="173" t="s">
        <v>320</v>
      </c>
      <c r="C140" s="189" t="s">
        <v>321</v>
      </c>
      <c r="D140" s="174" t="s">
        <v>210</v>
      </c>
      <c r="E140" s="175">
        <v>100</v>
      </c>
      <c r="F140" s="176"/>
      <c r="G140" s="177">
        <f>ROUND(E140*F140,2)</f>
        <v>0</v>
      </c>
      <c r="H140" s="176"/>
      <c r="I140" s="177">
        <f>ROUND(E140*H140,2)</f>
        <v>0</v>
      </c>
      <c r="J140" s="176"/>
      <c r="K140" s="177">
        <f>ROUND(E140*J140,2)</f>
        <v>0</v>
      </c>
      <c r="L140" s="177">
        <v>21</v>
      </c>
      <c r="M140" s="177">
        <f>G140*(1+L140/100)</f>
        <v>0</v>
      </c>
      <c r="N140" s="177">
        <v>4.1399999999999996E-3</v>
      </c>
      <c r="O140" s="177">
        <f>ROUND(E140*N140,2)</f>
        <v>0.41</v>
      </c>
      <c r="P140" s="177">
        <v>0</v>
      </c>
      <c r="Q140" s="177">
        <f>ROUND(E140*P140,2)</f>
        <v>0</v>
      </c>
      <c r="R140" s="177" t="s">
        <v>318</v>
      </c>
      <c r="S140" s="177" t="s">
        <v>146</v>
      </c>
      <c r="T140" s="178" t="s">
        <v>147</v>
      </c>
      <c r="U140" s="160">
        <v>0.44900000000000001</v>
      </c>
      <c r="V140" s="160">
        <f>ROUND(E140*U140,2)</f>
        <v>44.9</v>
      </c>
      <c r="W140" s="160"/>
      <c r="X140" s="160" t="s">
        <v>148</v>
      </c>
      <c r="Y140" s="151"/>
      <c r="Z140" s="151"/>
      <c r="AA140" s="151"/>
      <c r="AB140" s="151"/>
      <c r="AC140" s="151"/>
      <c r="AD140" s="151"/>
      <c r="AE140" s="151"/>
      <c r="AF140" s="151"/>
      <c r="AG140" s="151" t="s">
        <v>149</v>
      </c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</row>
    <row r="141" spans="1:60" outlineLevel="1">
      <c r="A141" s="158"/>
      <c r="B141" s="159"/>
      <c r="C141" s="251" t="s">
        <v>322</v>
      </c>
      <c r="D141" s="252"/>
      <c r="E141" s="252"/>
      <c r="F141" s="252"/>
      <c r="G141" s="252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51"/>
      <c r="Z141" s="151"/>
      <c r="AA141" s="151"/>
      <c r="AB141" s="151"/>
      <c r="AC141" s="151"/>
      <c r="AD141" s="151"/>
      <c r="AE141" s="151"/>
      <c r="AF141" s="151"/>
      <c r="AG141" s="151" t="s">
        <v>164</v>
      </c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</row>
    <row r="142" spans="1:60" ht="20.399999999999999" outlineLevel="1">
      <c r="A142" s="172">
        <v>38</v>
      </c>
      <c r="B142" s="173" t="s">
        <v>323</v>
      </c>
      <c r="C142" s="189" t="s">
        <v>324</v>
      </c>
      <c r="D142" s="174" t="s">
        <v>210</v>
      </c>
      <c r="E142" s="175">
        <v>100</v>
      </c>
      <c r="F142" s="176"/>
      <c r="G142" s="177">
        <f>ROUND(E142*F142,2)</f>
        <v>0</v>
      </c>
      <c r="H142" s="176"/>
      <c r="I142" s="177">
        <f>ROUND(E142*H142,2)</f>
        <v>0</v>
      </c>
      <c r="J142" s="176"/>
      <c r="K142" s="177">
        <f>ROUND(E142*J142,2)</f>
        <v>0</v>
      </c>
      <c r="L142" s="177">
        <v>21</v>
      </c>
      <c r="M142" s="177">
        <f>G142*(1+L142/100)</f>
        <v>0</v>
      </c>
      <c r="N142" s="177">
        <v>5.9500000000000004E-3</v>
      </c>
      <c r="O142" s="177">
        <f>ROUND(E142*N142,2)</f>
        <v>0.6</v>
      </c>
      <c r="P142" s="177">
        <v>0</v>
      </c>
      <c r="Q142" s="177">
        <f>ROUND(E142*P142,2)</f>
        <v>0</v>
      </c>
      <c r="R142" s="177" t="s">
        <v>318</v>
      </c>
      <c r="S142" s="177" t="s">
        <v>146</v>
      </c>
      <c r="T142" s="178" t="s">
        <v>147</v>
      </c>
      <c r="U142" s="160">
        <v>1.5469999999999999</v>
      </c>
      <c r="V142" s="160">
        <f>ROUND(E142*U142,2)</f>
        <v>154.69999999999999</v>
      </c>
      <c r="W142" s="160"/>
      <c r="X142" s="160" t="s">
        <v>148</v>
      </c>
      <c r="Y142" s="151"/>
      <c r="Z142" s="151"/>
      <c r="AA142" s="151"/>
      <c r="AB142" s="151"/>
      <c r="AC142" s="151"/>
      <c r="AD142" s="151"/>
      <c r="AE142" s="151"/>
      <c r="AF142" s="151"/>
      <c r="AG142" s="151" t="s">
        <v>149</v>
      </c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</row>
    <row r="143" spans="1:60" outlineLevel="1">
      <c r="A143" s="158"/>
      <c r="B143" s="159"/>
      <c r="C143" s="253" t="s">
        <v>325</v>
      </c>
      <c r="D143" s="254"/>
      <c r="E143" s="254"/>
      <c r="F143" s="254"/>
      <c r="G143" s="254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51"/>
      <c r="Z143" s="151"/>
      <c r="AA143" s="151"/>
      <c r="AB143" s="151"/>
      <c r="AC143" s="151"/>
      <c r="AD143" s="151"/>
      <c r="AE143" s="151"/>
      <c r="AF143" s="151"/>
      <c r="AG143" s="151" t="s">
        <v>151</v>
      </c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</row>
    <row r="144" spans="1:60" ht="20.399999999999999" outlineLevel="1">
      <c r="A144" s="172">
        <v>39</v>
      </c>
      <c r="B144" s="173" t="s">
        <v>326</v>
      </c>
      <c r="C144" s="189" t="s">
        <v>327</v>
      </c>
      <c r="D144" s="174" t="s">
        <v>210</v>
      </c>
      <c r="E144" s="175">
        <v>100</v>
      </c>
      <c r="F144" s="176"/>
      <c r="G144" s="177">
        <f>ROUND(E144*F144,2)</f>
        <v>0</v>
      </c>
      <c r="H144" s="176"/>
      <c r="I144" s="177">
        <f>ROUND(E144*H144,2)</f>
        <v>0</v>
      </c>
      <c r="J144" s="176"/>
      <c r="K144" s="177">
        <f>ROUND(E144*J144,2)</f>
        <v>0</v>
      </c>
      <c r="L144" s="177">
        <v>21</v>
      </c>
      <c r="M144" s="177">
        <f>G144*(1+L144/100)</f>
        <v>0</v>
      </c>
      <c r="N144" s="177">
        <v>3.96E-3</v>
      </c>
      <c r="O144" s="177">
        <f>ROUND(E144*N144,2)</f>
        <v>0.4</v>
      </c>
      <c r="P144" s="177">
        <v>0</v>
      </c>
      <c r="Q144" s="177">
        <f>ROUND(E144*P144,2)</f>
        <v>0</v>
      </c>
      <c r="R144" s="177" t="s">
        <v>318</v>
      </c>
      <c r="S144" s="177" t="s">
        <v>146</v>
      </c>
      <c r="T144" s="178" t="s">
        <v>147</v>
      </c>
      <c r="U144" s="160">
        <v>1.3080000000000001</v>
      </c>
      <c r="V144" s="160">
        <f>ROUND(E144*U144,2)</f>
        <v>130.80000000000001</v>
      </c>
      <c r="W144" s="160"/>
      <c r="X144" s="160" t="s">
        <v>148</v>
      </c>
      <c r="Y144" s="151"/>
      <c r="Z144" s="151"/>
      <c r="AA144" s="151"/>
      <c r="AB144" s="151"/>
      <c r="AC144" s="151"/>
      <c r="AD144" s="151"/>
      <c r="AE144" s="151"/>
      <c r="AF144" s="151"/>
      <c r="AG144" s="151" t="s">
        <v>149</v>
      </c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</row>
    <row r="145" spans="1:60" outlineLevel="1">
      <c r="A145" s="158"/>
      <c r="B145" s="159"/>
      <c r="C145" s="253" t="s">
        <v>328</v>
      </c>
      <c r="D145" s="254"/>
      <c r="E145" s="254"/>
      <c r="F145" s="254"/>
      <c r="G145" s="254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51"/>
      <c r="Z145" s="151"/>
      <c r="AA145" s="151"/>
      <c r="AB145" s="151"/>
      <c r="AC145" s="151"/>
      <c r="AD145" s="151"/>
      <c r="AE145" s="151"/>
      <c r="AF145" s="151"/>
      <c r="AG145" s="151" t="s">
        <v>151</v>
      </c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</row>
    <row r="146" spans="1:60" ht="20.399999999999999" outlineLevel="1">
      <c r="A146" s="172">
        <v>40</v>
      </c>
      <c r="B146" s="173" t="s">
        <v>329</v>
      </c>
      <c r="C146" s="189" t="s">
        <v>330</v>
      </c>
      <c r="D146" s="174" t="s">
        <v>210</v>
      </c>
      <c r="E146" s="175">
        <v>50</v>
      </c>
      <c r="F146" s="176"/>
      <c r="G146" s="177">
        <f>ROUND(E146*F146,2)</f>
        <v>0</v>
      </c>
      <c r="H146" s="176"/>
      <c r="I146" s="177">
        <f>ROUND(E146*H146,2)</f>
        <v>0</v>
      </c>
      <c r="J146" s="176"/>
      <c r="K146" s="177">
        <f>ROUND(E146*J146,2)</f>
        <v>0</v>
      </c>
      <c r="L146" s="177">
        <v>21</v>
      </c>
      <c r="M146" s="177">
        <f>G146*(1+L146/100)</f>
        <v>0</v>
      </c>
      <c r="N146" s="177">
        <v>2.4599999999999999E-3</v>
      </c>
      <c r="O146" s="177">
        <f>ROUND(E146*N146,2)</f>
        <v>0.12</v>
      </c>
      <c r="P146" s="177">
        <v>0</v>
      </c>
      <c r="Q146" s="177">
        <f>ROUND(E146*P146,2)</f>
        <v>0</v>
      </c>
      <c r="R146" s="177" t="s">
        <v>318</v>
      </c>
      <c r="S146" s="177" t="s">
        <v>146</v>
      </c>
      <c r="T146" s="178" t="s">
        <v>147</v>
      </c>
      <c r="U146" s="160">
        <v>0.36454999999999999</v>
      </c>
      <c r="V146" s="160">
        <f>ROUND(E146*U146,2)</f>
        <v>18.23</v>
      </c>
      <c r="W146" s="160"/>
      <c r="X146" s="160" t="s">
        <v>148</v>
      </c>
      <c r="Y146" s="151"/>
      <c r="Z146" s="151"/>
      <c r="AA146" s="151"/>
      <c r="AB146" s="151"/>
      <c r="AC146" s="151"/>
      <c r="AD146" s="151"/>
      <c r="AE146" s="151"/>
      <c r="AF146" s="151"/>
      <c r="AG146" s="151" t="s">
        <v>149</v>
      </c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</row>
    <row r="147" spans="1:60" outlineLevel="1">
      <c r="A147" s="158"/>
      <c r="B147" s="159"/>
      <c r="C147" s="251" t="s">
        <v>331</v>
      </c>
      <c r="D147" s="252"/>
      <c r="E147" s="252"/>
      <c r="F147" s="252"/>
      <c r="G147" s="252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51"/>
      <c r="Z147" s="151"/>
      <c r="AA147" s="151"/>
      <c r="AB147" s="151"/>
      <c r="AC147" s="151"/>
      <c r="AD147" s="151"/>
      <c r="AE147" s="151"/>
      <c r="AF147" s="151"/>
      <c r="AG147" s="151" t="s">
        <v>164</v>
      </c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</row>
    <row r="148" spans="1:60" outlineLevel="1">
      <c r="A148" s="158"/>
      <c r="B148" s="159"/>
      <c r="C148" s="190" t="s">
        <v>332</v>
      </c>
      <c r="D148" s="161"/>
      <c r="E148" s="162">
        <v>50</v>
      </c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51"/>
      <c r="Z148" s="151"/>
      <c r="AA148" s="151"/>
      <c r="AB148" s="151"/>
      <c r="AC148" s="151"/>
      <c r="AD148" s="151"/>
      <c r="AE148" s="151"/>
      <c r="AF148" s="151"/>
      <c r="AG148" s="151" t="s">
        <v>153</v>
      </c>
      <c r="AH148" s="151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</row>
    <row r="149" spans="1:60" outlineLevel="1">
      <c r="A149" s="180">
        <v>41</v>
      </c>
      <c r="B149" s="181" t="s">
        <v>333</v>
      </c>
      <c r="C149" s="191" t="s">
        <v>334</v>
      </c>
      <c r="D149" s="182" t="s">
        <v>210</v>
      </c>
      <c r="E149" s="183">
        <v>100</v>
      </c>
      <c r="F149" s="184"/>
      <c r="G149" s="185">
        <f>ROUND(E149*F149,2)</f>
        <v>0</v>
      </c>
      <c r="H149" s="184"/>
      <c r="I149" s="185">
        <f>ROUND(E149*H149,2)</f>
        <v>0</v>
      </c>
      <c r="J149" s="184"/>
      <c r="K149" s="185">
        <f>ROUND(E149*J149,2)</f>
        <v>0</v>
      </c>
      <c r="L149" s="185">
        <v>21</v>
      </c>
      <c r="M149" s="185">
        <f>G149*(1+L149/100)</f>
        <v>0</v>
      </c>
      <c r="N149" s="185">
        <v>0</v>
      </c>
      <c r="O149" s="185">
        <f>ROUND(E149*N149,2)</f>
        <v>0</v>
      </c>
      <c r="P149" s="185">
        <v>4.2599999999999999E-3</v>
      </c>
      <c r="Q149" s="185">
        <f>ROUND(E149*P149,2)</f>
        <v>0.43</v>
      </c>
      <c r="R149" s="185" t="s">
        <v>318</v>
      </c>
      <c r="S149" s="185" t="s">
        <v>146</v>
      </c>
      <c r="T149" s="186" t="s">
        <v>147</v>
      </c>
      <c r="U149" s="160">
        <v>7.9350000000000004E-2</v>
      </c>
      <c r="V149" s="160">
        <f>ROUND(E149*U149,2)</f>
        <v>7.94</v>
      </c>
      <c r="W149" s="160"/>
      <c r="X149" s="160" t="s">
        <v>148</v>
      </c>
      <c r="Y149" s="151"/>
      <c r="Z149" s="151"/>
      <c r="AA149" s="151"/>
      <c r="AB149" s="151"/>
      <c r="AC149" s="151"/>
      <c r="AD149" s="151"/>
      <c r="AE149" s="151"/>
      <c r="AF149" s="151"/>
      <c r="AG149" s="151" t="s">
        <v>149</v>
      </c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</row>
    <row r="150" spans="1:60" ht="20.399999999999999" outlineLevel="1">
      <c r="A150" s="180">
        <v>42</v>
      </c>
      <c r="B150" s="181" t="s">
        <v>335</v>
      </c>
      <c r="C150" s="191" t="s">
        <v>336</v>
      </c>
      <c r="D150" s="182" t="s">
        <v>210</v>
      </c>
      <c r="E150" s="183">
        <v>100</v>
      </c>
      <c r="F150" s="184"/>
      <c r="G150" s="185">
        <f>ROUND(E150*F150,2)</f>
        <v>0</v>
      </c>
      <c r="H150" s="184"/>
      <c r="I150" s="185">
        <f>ROUND(E150*H150,2)</f>
        <v>0</v>
      </c>
      <c r="J150" s="184"/>
      <c r="K150" s="185">
        <f>ROUND(E150*J150,2)</f>
        <v>0</v>
      </c>
      <c r="L150" s="185">
        <v>21</v>
      </c>
      <c r="M150" s="185">
        <f>G150*(1+L150/100)</f>
        <v>0</v>
      </c>
      <c r="N150" s="185">
        <v>0</v>
      </c>
      <c r="O150" s="185">
        <f>ROUND(E150*N150,2)</f>
        <v>0</v>
      </c>
      <c r="P150" s="185">
        <v>3.3600000000000001E-3</v>
      </c>
      <c r="Q150" s="185">
        <f>ROUND(E150*P150,2)</f>
        <v>0.34</v>
      </c>
      <c r="R150" s="185" t="s">
        <v>318</v>
      </c>
      <c r="S150" s="185" t="s">
        <v>146</v>
      </c>
      <c r="T150" s="186" t="s">
        <v>147</v>
      </c>
      <c r="U150" s="160">
        <v>7.9350000000000004E-2</v>
      </c>
      <c r="V150" s="160">
        <f>ROUND(E150*U150,2)</f>
        <v>7.94</v>
      </c>
      <c r="W150" s="160"/>
      <c r="X150" s="160" t="s">
        <v>148</v>
      </c>
      <c r="Y150" s="151"/>
      <c r="Z150" s="151"/>
      <c r="AA150" s="151"/>
      <c r="AB150" s="151"/>
      <c r="AC150" s="151"/>
      <c r="AD150" s="151"/>
      <c r="AE150" s="151"/>
      <c r="AF150" s="151"/>
      <c r="AG150" s="151" t="s">
        <v>149</v>
      </c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</row>
    <row r="151" spans="1:60" ht="20.399999999999999" outlineLevel="1">
      <c r="A151" s="180">
        <v>43</v>
      </c>
      <c r="B151" s="181" t="s">
        <v>337</v>
      </c>
      <c r="C151" s="191" t="s">
        <v>338</v>
      </c>
      <c r="D151" s="182" t="s">
        <v>191</v>
      </c>
      <c r="E151" s="183">
        <v>4</v>
      </c>
      <c r="F151" s="184"/>
      <c r="G151" s="185">
        <f>ROUND(E151*F151,2)</f>
        <v>0</v>
      </c>
      <c r="H151" s="184"/>
      <c r="I151" s="185">
        <f>ROUND(E151*H151,2)</f>
        <v>0</v>
      </c>
      <c r="J151" s="184"/>
      <c r="K151" s="185">
        <f>ROUND(E151*J151,2)</f>
        <v>0</v>
      </c>
      <c r="L151" s="185">
        <v>21</v>
      </c>
      <c r="M151" s="185">
        <f>G151*(1+L151/100)</f>
        <v>0</v>
      </c>
      <c r="N151" s="185">
        <v>0</v>
      </c>
      <c r="O151" s="185">
        <f>ROUND(E151*N151,2)</f>
        <v>0</v>
      </c>
      <c r="P151" s="185">
        <v>2.0080000000000001E-2</v>
      </c>
      <c r="Q151" s="185">
        <f>ROUND(E151*P151,2)</f>
        <v>0.08</v>
      </c>
      <c r="R151" s="185" t="s">
        <v>318</v>
      </c>
      <c r="S151" s="185" t="s">
        <v>146</v>
      </c>
      <c r="T151" s="186" t="s">
        <v>147</v>
      </c>
      <c r="U151" s="160">
        <v>0.10580000000000001</v>
      </c>
      <c r="V151" s="160">
        <f>ROUND(E151*U151,2)</f>
        <v>0.42</v>
      </c>
      <c r="W151" s="160"/>
      <c r="X151" s="160" t="s">
        <v>148</v>
      </c>
      <c r="Y151" s="151"/>
      <c r="Z151" s="151"/>
      <c r="AA151" s="151"/>
      <c r="AB151" s="151"/>
      <c r="AC151" s="151"/>
      <c r="AD151" s="151"/>
      <c r="AE151" s="151"/>
      <c r="AF151" s="151"/>
      <c r="AG151" s="151" t="s">
        <v>149</v>
      </c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</row>
    <row r="152" spans="1:60" outlineLevel="1">
      <c r="A152" s="180">
        <v>44</v>
      </c>
      <c r="B152" s="181" t="s">
        <v>339</v>
      </c>
      <c r="C152" s="191" t="s">
        <v>340</v>
      </c>
      <c r="D152" s="182" t="s">
        <v>210</v>
      </c>
      <c r="E152" s="183">
        <v>11.04</v>
      </c>
      <c r="F152" s="184"/>
      <c r="G152" s="185">
        <f>ROUND(E152*F152,2)</f>
        <v>0</v>
      </c>
      <c r="H152" s="184"/>
      <c r="I152" s="185">
        <f>ROUND(E152*H152,2)</f>
        <v>0</v>
      </c>
      <c r="J152" s="184"/>
      <c r="K152" s="185">
        <f>ROUND(E152*J152,2)</f>
        <v>0</v>
      </c>
      <c r="L152" s="185">
        <v>21</v>
      </c>
      <c r="M152" s="185">
        <f>G152*(1+L152/100)</f>
        <v>0</v>
      </c>
      <c r="N152" s="185">
        <v>0</v>
      </c>
      <c r="O152" s="185">
        <f>ROUND(E152*N152,2)</f>
        <v>0</v>
      </c>
      <c r="P152" s="185">
        <v>3.0699999999999998E-3</v>
      </c>
      <c r="Q152" s="185">
        <f>ROUND(E152*P152,2)</f>
        <v>0.03</v>
      </c>
      <c r="R152" s="185" t="s">
        <v>318</v>
      </c>
      <c r="S152" s="185" t="s">
        <v>146</v>
      </c>
      <c r="T152" s="186" t="s">
        <v>147</v>
      </c>
      <c r="U152" s="160">
        <v>5.2900000000000003E-2</v>
      </c>
      <c r="V152" s="160">
        <f>ROUND(E152*U152,2)</f>
        <v>0.57999999999999996</v>
      </c>
      <c r="W152" s="160"/>
      <c r="X152" s="160" t="s">
        <v>148</v>
      </c>
      <c r="Y152" s="151"/>
      <c r="Z152" s="151"/>
      <c r="AA152" s="151"/>
      <c r="AB152" s="151"/>
      <c r="AC152" s="151"/>
      <c r="AD152" s="151"/>
      <c r="AE152" s="151"/>
      <c r="AF152" s="151"/>
      <c r="AG152" s="151" t="s">
        <v>149</v>
      </c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</row>
    <row r="153" spans="1:60" outlineLevel="1">
      <c r="A153" s="172">
        <v>45</v>
      </c>
      <c r="B153" s="173" t="s">
        <v>341</v>
      </c>
      <c r="C153" s="189" t="s">
        <v>342</v>
      </c>
      <c r="D153" s="174" t="s">
        <v>210</v>
      </c>
      <c r="E153" s="175">
        <v>6</v>
      </c>
      <c r="F153" s="176"/>
      <c r="G153" s="177">
        <f>ROUND(E153*F153,2)</f>
        <v>0</v>
      </c>
      <c r="H153" s="176"/>
      <c r="I153" s="177">
        <f>ROUND(E153*H153,2)</f>
        <v>0</v>
      </c>
      <c r="J153" s="176"/>
      <c r="K153" s="177">
        <f>ROUND(E153*J153,2)</f>
        <v>0</v>
      </c>
      <c r="L153" s="177">
        <v>21</v>
      </c>
      <c r="M153" s="177">
        <f>G153*(1+L153/100)</f>
        <v>0</v>
      </c>
      <c r="N153" s="177">
        <v>0</v>
      </c>
      <c r="O153" s="177">
        <f>ROUND(E153*N153,2)</f>
        <v>0</v>
      </c>
      <c r="P153" s="177">
        <v>1.42E-3</v>
      </c>
      <c r="Q153" s="177">
        <f>ROUND(E153*P153,2)</f>
        <v>0.01</v>
      </c>
      <c r="R153" s="177" t="s">
        <v>318</v>
      </c>
      <c r="S153" s="177" t="s">
        <v>146</v>
      </c>
      <c r="T153" s="178" t="s">
        <v>147</v>
      </c>
      <c r="U153" s="160">
        <v>9.1999999999999998E-2</v>
      </c>
      <c r="V153" s="160">
        <f>ROUND(E153*U153,2)</f>
        <v>0.55000000000000004</v>
      </c>
      <c r="W153" s="160"/>
      <c r="X153" s="160" t="s">
        <v>148</v>
      </c>
      <c r="Y153" s="151"/>
      <c r="Z153" s="151"/>
      <c r="AA153" s="151"/>
      <c r="AB153" s="151"/>
      <c r="AC153" s="151"/>
      <c r="AD153" s="151"/>
      <c r="AE153" s="151"/>
      <c r="AF153" s="151"/>
      <c r="AG153" s="151" t="s">
        <v>149</v>
      </c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</row>
    <row r="154" spans="1:60" outlineLevel="1">
      <c r="A154" s="158"/>
      <c r="B154" s="159"/>
      <c r="C154" s="190" t="s">
        <v>343</v>
      </c>
      <c r="D154" s="161"/>
      <c r="E154" s="162">
        <v>6</v>
      </c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51"/>
      <c r="Z154" s="151"/>
      <c r="AA154" s="151"/>
      <c r="AB154" s="151"/>
      <c r="AC154" s="151"/>
      <c r="AD154" s="151"/>
      <c r="AE154" s="151"/>
      <c r="AF154" s="151"/>
      <c r="AG154" s="151" t="s">
        <v>153</v>
      </c>
      <c r="AH154" s="151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</row>
    <row r="155" spans="1:60" outlineLevel="1">
      <c r="A155" s="172">
        <v>46</v>
      </c>
      <c r="B155" s="173" t="s">
        <v>344</v>
      </c>
      <c r="C155" s="189" t="s">
        <v>345</v>
      </c>
      <c r="D155" s="174" t="s">
        <v>210</v>
      </c>
      <c r="E155" s="175">
        <v>50</v>
      </c>
      <c r="F155" s="176"/>
      <c r="G155" s="177">
        <f>ROUND(E155*F155,2)</f>
        <v>0</v>
      </c>
      <c r="H155" s="176"/>
      <c r="I155" s="177">
        <f>ROUND(E155*H155,2)</f>
        <v>0</v>
      </c>
      <c r="J155" s="176"/>
      <c r="K155" s="177">
        <f>ROUND(E155*J155,2)</f>
        <v>0</v>
      </c>
      <c r="L155" s="177">
        <v>21</v>
      </c>
      <c r="M155" s="177">
        <f>G155*(1+L155/100)</f>
        <v>0</v>
      </c>
      <c r="N155" s="177">
        <v>0</v>
      </c>
      <c r="O155" s="177">
        <f>ROUND(E155*N155,2)</f>
        <v>0</v>
      </c>
      <c r="P155" s="177">
        <v>3.5599999999999998E-3</v>
      </c>
      <c r="Q155" s="177">
        <f>ROUND(E155*P155,2)</f>
        <v>0.18</v>
      </c>
      <c r="R155" s="177" t="s">
        <v>318</v>
      </c>
      <c r="S155" s="177" t="s">
        <v>146</v>
      </c>
      <c r="T155" s="178" t="s">
        <v>147</v>
      </c>
      <c r="U155" s="160">
        <v>8.0500000000000002E-2</v>
      </c>
      <c r="V155" s="160">
        <f>ROUND(E155*U155,2)</f>
        <v>4.03</v>
      </c>
      <c r="W155" s="160"/>
      <c r="X155" s="160" t="s">
        <v>148</v>
      </c>
      <c r="Y155" s="151"/>
      <c r="Z155" s="151"/>
      <c r="AA155" s="151"/>
      <c r="AB155" s="151"/>
      <c r="AC155" s="151"/>
      <c r="AD155" s="151"/>
      <c r="AE155" s="151"/>
      <c r="AF155" s="151"/>
      <c r="AG155" s="151" t="s">
        <v>149</v>
      </c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</row>
    <row r="156" spans="1:60" outlineLevel="1">
      <c r="A156" s="158"/>
      <c r="B156" s="159"/>
      <c r="C156" s="190" t="s">
        <v>346</v>
      </c>
      <c r="D156" s="161"/>
      <c r="E156" s="162">
        <v>50</v>
      </c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51"/>
      <c r="Z156" s="151"/>
      <c r="AA156" s="151"/>
      <c r="AB156" s="151"/>
      <c r="AC156" s="151"/>
      <c r="AD156" s="151"/>
      <c r="AE156" s="151"/>
      <c r="AF156" s="151"/>
      <c r="AG156" s="151" t="s">
        <v>153</v>
      </c>
      <c r="AH156" s="151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</row>
    <row r="157" spans="1:60" outlineLevel="1">
      <c r="A157" s="172">
        <v>47</v>
      </c>
      <c r="B157" s="173" t="s">
        <v>347</v>
      </c>
      <c r="C157" s="189" t="s">
        <v>348</v>
      </c>
      <c r="D157" s="174" t="s">
        <v>0</v>
      </c>
      <c r="E157" s="175">
        <v>4512</v>
      </c>
      <c r="F157" s="176"/>
      <c r="G157" s="177">
        <f>ROUND(E157*F157,2)</f>
        <v>0</v>
      </c>
      <c r="H157" s="176"/>
      <c r="I157" s="177">
        <f>ROUND(E157*H157,2)</f>
        <v>0</v>
      </c>
      <c r="J157" s="176"/>
      <c r="K157" s="177">
        <f>ROUND(E157*J157,2)</f>
        <v>0</v>
      </c>
      <c r="L157" s="177">
        <v>21</v>
      </c>
      <c r="M157" s="177">
        <f>G157*(1+L157/100)</f>
        <v>0</v>
      </c>
      <c r="N157" s="177">
        <v>0</v>
      </c>
      <c r="O157" s="177">
        <f>ROUND(E157*N157,2)</f>
        <v>0</v>
      </c>
      <c r="P157" s="177">
        <v>0</v>
      </c>
      <c r="Q157" s="177">
        <f>ROUND(E157*P157,2)</f>
        <v>0</v>
      </c>
      <c r="R157" s="177" t="s">
        <v>318</v>
      </c>
      <c r="S157" s="177" t="s">
        <v>146</v>
      </c>
      <c r="T157" s="178" t="s">
        <v>147</v>
      </c>
      <c r="U157" s="160">
        <v>0</v>
      </c>
      <c r="V157" s="160">
        <f>ROUND(E157*U157,2)</f>
        <v>0</v>
      </c>
      <c r="W157" s="160"/>
      <c r="X157" s="160" t="s">
        <v>148</v>
      </c>
      <c r="Y157" s="151"/>
      <c r="Z157" s="151"/>
      <c r="AA157" s="151"/>
      <c r="AB157" s="151"/>
      <c r="AC157" s="151"/>
      <c r="AD157" s="151"/>
      <c r="AE157" s="151"/>
      <c r="AF157" s="151"/>
      <c r="AG157" s="151" t="s">
        <v>149</v>
      </c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</row>
    <row r="158" spans="1:60" outlineLevel="1">
      <c r="A158" s="158"/>
      <c r="B158" s="159"/>
      <c r="C158" s="253" t="s">
        <v>288</v>
      </c>
      <c r="D158" s="254"/>
      <c r="E158" s="254"/>
      <c r="F158" s="254"/>
      <c r="G158" s="254"/>
      <c r="H158" s="160"/>
      <c r="I158" s="160"/>
      <c r="J158" s="160"/>
      <c r="K158" s="160"/>
      <c r="L158" s="160"/>
      <c r="M158" s="160"/>
      <c r="N158" s="160"/>
      <c r="O158" s="160"/>
      <c r="P158" s="160"/>
      <c r="Q158" s="160"/>
      <c r="R158" s="160"/>
      <c r="S158" s="160"/>
      <c r="T158" s="160"/>
      <c r="U158" s="160"/>
      <c r="V158" s="160"/>
      <c r="W158" s="160"/>
      <c r="X158" s="160"/>
      <c r="Y158" s="151"/>
      <c r="Z158" s="151"/>
      <c r="AA158" s="151"/>
      <c r="AB158" s="151"/>
      <c r="AC158" s="151"/>
      <c r="AD158" s="151"/>
      <c r="AE158" s="151"/>
      <c r="AF158" s="151"/>
      <c r="AG158" s="151" t="s">
        <v>151</v>
      </c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</row>
    <row r="159" spans="1:60" outlineLevel="1">
      <c r="A159" s="180">
        <v>48</v>
      </c>
      <c r="B159" s="181" t="s">
        <v>349</v>
      </c>
      <c r="C159" s="191" t="s">
        <v>350</v>
      </c>
      <c r="D159" s="182" t="s">
        <v>191</v>
      </c>
      <c r="E159" s="183">
        <v>1</v>
      </c>
      <c r="F159" s="184"/>
      <c r="G159" s="185">
        <f>ROUND(E159*F159,2)</f>
        <v>0</v>
      </c>
      <c r="H159" s="184"/>
      <c r="I159" s="185">
        <f>ROUND(E159*H159,2)</f>
        <v>0</v>
      </c>
      <c r="J159" s="184"/>
      <c r="K159" s="185">
        <f>ROUND(E159*J159,2)</f>
        <v>0</v>
      </c>
      <c r="L159" s="185">
        <v>21</v>
      </c>
      <c r="M159" s="185">
        <f>G159*(1+L159/100)</f>
        <v>0</v>
      </c>
      <c r="N159" s="185">
        <v>5.4000000000000001E-4</v>
      </c>
      <c r="O159" s="185">
        <f>ROUND(E159*N159,2)</f>
        <v>0</v>
      </c>
      <c r="P159" s="185">
        <v>0</v>
      </c>
      <c r="Q159" s="185">
        <f>ROUND(E159*P159,2)</f>
        <v>0</v>
      </c>
      <c r="R159" s="185"/>
      <c r="S159" s="185" t="s">
        <v>291</v>
      </c>
      <c r="T159" s="186" t="s">
        <v>292</v>
      </c>
      <c r="U159" s="160">
        <v>0.71299999999999997</v>
      </c>
      <c r="V159" s="160">
        <f>ROUND(E159*U159,2)</f>
        <v>0.71</v>
      </c>
      <c r="W159" s="160"/>
      <c r="X159" s="160" t="s">
        <v>148</v>
      </c>
      <c r="Y159" s="151"/>
      <c r="Z159" s="151"/>
      <c r="AA159" s="151"/>
      <c r="AB159" s="151"/>
      <c r="AC159" s="151"/>
      <c r="AD159" s="151"/>
      <c r="AE159" s="151"/>
      <c r="AF159" s="151"/>
      <c r="AG159" s="151" t="s">
        <v>149</v>
      </c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</row>
    <row r="160" spans="1:60">
      <c r="A160" s="166" t="s">
        <v>140</v>
      </c>
      <c r="B160" s="167" t="s">
        <v>89</v>
      </c>
      <c r="C160" s="188" t="s">
        <v>90</v>
      </c>
      <c r="D160" s="168"/>
      <c r="E160" s="169"/>
      <c r="F160" s="170"/>
      <c r="G160" s="170">
        <f>SUMIF(AG161:AG184,"&lt;&gt;NOR",G161:G184)</f>
        <v>0</v>
      </c>
      <c r="H160" s="170"/>
      <c r="I160" s="170">
        <f>SUM(I161:I184)</f>
        <v>0</v>
      </c>
      <c r="J160" s="170"/>
      <c r="K160" s="170">
        <f>SUM(K161:K184)</f>
        <v>0</v>
      </c>
      <c r="L160" s="170"/>
      <c r="M160" s="170">
        <f>SUM(M161:M184)</f>
        <v>0</v>
      </c>
      <c r="N160" s="170"/>
      <c r="O160" s="170">
        <f>SUM(O161:O184)</f>
        <v>45.58</v>
      </c>
      <c r="P160" s="170"/>
      <c r="Q160" s="170">
        <f>SUM(Q161:Q184)</f>
        <v>38.32</v>
      </c>
      <c r="R160" s="170"/>
      <c r="S160" s="170"/>
      <c r="T160" s="171"/>
      <c r="U160" s="165"/>
      <c r="V160" s="165">
        <f>SUM(V161:V184)</f>
        <v>998.98</v>
      </c>
      <c r="W160" s="165"/>
      <c r="X160" s="165"/>
      <c r="AG160" t="s">
        <v>141</v>
      </c>
    </row>
    <row r="161" spans="1:60" outlineLevel="1">
      <c r="A161" s="180">
        <v>49</v>
      </c>
      <c r="B161" s="181" t="s">
        <v>351</v>
      </c>
      <c r="C161" s="191" t="s">
        <v>352</v>
      </c>
      <c r="D161" s="182" t="s">
        <v>144</v>
      </c>
      <c r="E161" s="183">
        <v>572</v>
      </c>
      <c r="F161" s="184"/>
      <c r="G161" s="185">
        <f>ROUND(E161*F161,2)</f>
        <v>0</v>
      </c>
      <c r="H161" s="184"/>
      <c r="I161" s="185">
        <f>ROUND(E161*H161,2)</f>
        <v>0</v>
      </c>
      <c r="J161" s="184"/>
      <c r="K161" s="185">
        <f>ROUND(E161*J161,2)</f>
        <v>0</v>
      </c>
      <c r="L161" s="185">
        <v>21</v>
      </c>
      <c r="M161" s="185">
        <f>G161*(1+L161/100)</f>
        <v>0</v>
      </c>
      <c r="N161" s="185">
        <v>0</v>
      </c>
      <c r="O161" s="185">
        <f>ROUND(E161*N161,2)</f>
        <v>0</v>
      </c>
      <c r="P161" s="185">
        <v>6.7000000000000004E-2</v>
      </c>
      <c r="Q161" s="185">
        <f>ROUND(E161*P161,2)</f>
        <v>38.32</v>
      </c>
      <c r="R161" s="185" t="s">
        <v>353</v>
      </c>
      <c r="S161" s="185" t="s">
        <v>146</v>
      </c>
      <c r="T161" s="186" t="s">
        <v>147</v>
      </c>
      <c r="U161" s="160">
        <v>0.21099999999999999</v>
      </c>
      <c r="V161" s="160">
        <f>ROUND(E161*U161,2)</f>
        <v>120.69</v>
      </c>
      <c r="W161" s="160"/>
      <c r="X161" s="160" t="s">
        <v>148</v>
      </c>
      <c r="Y161" s="151"/>
      <c r="Z161" s="151"/>
      <c r="AA161" s="151"/>
      <c r="AB161" s="151"/>
      <c r="AC161" s="151"/>
      <c r="AD161" s="151"/>
      <c r="AE161" s="151"/>
      <c r="AF161" s="151"/>
      <c r="AG161" s="151" t="s">
        <v>149</v>
      </c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</row>
    <row r="162" spans="1:60" ht="20.399999999999999" outlineLevel="1">
      <c r="A162" s="172">
        <v>50</v>
      </c>
      <c r="B162" s="173" t="s">
        <v>354</v>
      </c>
      <c r="C162" s="189" t="s">
        <v>355</v>
      </c>
      <c r="D162" s="174" t="s">
        <v>144</v>
      </c>
      <c r="E162" s="175">
        <v>600.6</v>
      </c>
      <c r="F162" s="176"/>
      <c r="G162" s="177">
        <f>ROUND(E162*F162,2)</f>
        <v>0</v>
      </c>
      <c r="H162" s="176"/>
      <c r="I162" s="177">
        <f>ROUND(E162*H162,2)</f>
        <v>0</v>
      </c>
      <c r="J162" s="176"/>
      <c r="K162" s="177">
        <f>ROUND(E162*J162,2)</f>
        <v>0</v>
      </c>
      <c r="L162" s="177">
        <v>21</v>
      </c>
      <c r="M162" s="177">
        <f>G162*(1+L162/100)</f>
        <v>0</v>
      </c>
      <c r="N162" s="177">
        <v>7.2279999999999997E-2</v>
      </c>
      <c r="O162" s="177">
        <f>ROUND(E162*N162,2)</f>
        <v>43.41</v>
      </c>
      <c r="P162" s="177">
        <v>0</v>
      </c>
      <c r="Q162" s="177">
        <f>ROUND(E162*P162,2)</f>
        <v>0</v>
      </c>
      <c r="R162" s="177" t="s">
        <v>353</v>
      </c>
      <c r="S162" s="177" t="s">
        <v>146</v>
      </c>
      <c r="T162" s="178" t="s">
        <v>147</v>
      </c>
      <c r="U162" s="160">
        <v>0.65</v>
      </c>
      <c r="V162" s="160">
        <f>ROUND(E162*U162,2)</f>
        <v>390.39</v>
      </c>
      <c r="W162" s="160"/>
      <c r="X162" s="160" t="s">
        <v>148</v>
      </c>
      <c r="Y162" s="151"/>
      <c r="Z162" s="151"/>
      <c r="AA162" s="151"/>
      <c r="AB162" s="151"/>
      <c r="AC162" s="151"/>
      <c r="AD162" s="151"/>
      <c r="AE162" s="151"/>
      <c r="AF162" s="151"/>
      <c r="AG162" s="151" t="s">
        <v>149</v>
      </c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</row>
    <row r="163" spans="1:60" outlineLevel="1">
      <c r="A163" s="158"/>
      <c r="B163" s="159"/>
      <c r="C163" s="251" t="s">
        <v>356</v>
      </c>
      <c r="D163" s="252"/>
      <c r="E163" s="252"/>
      <c r="F163" s="252"/>
      <c r="G163" s="252"/>
      <c r="H163" s="160"/>
      <c r="I163" s="160"/>
      <c r="J163" s="160"/>
      <c r="K163" s="160"/>
      <c r="L163" s="160"/>
      <c r="M163" s="160"/>
      <c r="N163" s="160"/>
      <c r="O163" s="160"/>
      <c r="P163" s="160"/>
      <c r="Q163" s="160"/>
      <c r="R163" s="160"/>
      <c r="S163" s="160"/>
      <c r="T163" s="160"/>
      <c r="U163" s="160"/>
      <c r="V163" s="160"/>
      <c r="W163" s="160"/>
      <c r="X163" s="160"/>
      <c r="Y163" s="151"/>
      <c r="Z163" s="151"/>
      <c r="AA163" s="151"/>
      <c r="AB163" s="151"/>
      <c r="AC163" s="151"/>
      <c r="AD163" s="151"/>
      <c r="AE163" s="151"/>
      <c r="AF163" s="151"/>
      <c r="AG163" s="151" t="s">
        <v>164</v>
      </c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79" t="str">
        <f>C163</f>
        <v>Dodávka a montáž tašky základní, poloviční, hřebenové, okapové a větrací ( segmentový řez tašek ) včetně pokrývačské malty.</v>
      </c>
      <c r="BB163" s="151"/>
      <c r="BC163" s="151"/>
      <c r="BD163" s="151"/>
      <c r="BE163" s="151"/>
      <c r="BF163" s="151"/>
      <c r="BG163" s="151"/>
      <c r="BH163" s="151"/>
    </row>
    <row r="164" spans="1:60" outlineLevel="1">
      <c r="A164" s="158"/>
      <c r="B164" s="159"/>
      <c r="C164" s="190" t="s">
        <v>357</v>
      </c>
      <c r="D164" s="161"/>
      <c r="E164" s="162">
        <v>600.6</v>
      </c>
      <c r="F164" s="160"/>
      <c r="G164" s="160"/>
      <c r="H164" s="160"/>
      <c r="I164" s="160"/>
      <c r="J164" s="160"/>
      <c r="K164" s="160"/>
      <c r="L164" s="160"/>
      <c r="M164" s="160"/>
      <c r="N164" s="160"/>
      <c r="O164" s="160"/>
      <c r="P164" s="160"/>
      <c r="Q164" s="160"/>
      <c r="R164" s="160"/>
      <c r="S164" s="160"/>
      <c r="T164" s="160"/>
      <c r="U164" s="160"/>
      <c r="V164" s="160"/>
      <c r="W164" s="160"/>
      <c r="X164" s="160"/>
      <c r="Y164" s="151"/>
      <c r="Z164" s="151"/>
      <c r="AA164" s="151"/>
      <c r="AB164" s="151"/>
      <c r="AC164" s="151"/>
      <c r="AD164" s="151"/>
      <c r="AE164" s="151"/>
      <c r="AF164" s="151"/>
      <c r="AG164" s="151" t="s">
        <v>153</v>
      </c>
      <c r="AH164" s="151">
        <v>0</v>
      </c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</row>
    <row r="165" spans="1:60" outlineLevel="1">
      <c r="A165" s="172">
        <v>51</v>
      </c>
      <c r="B165" s="173" t="s">
        <v>358</v>
      </c>
      <c r="C165" s="189" t="s">
        <v>359</v>
      </c>
      <c r="D165" s="174" t="s">
        <v>210</v>
      </c>
      <c r="E165" s="175">
        <v>11.04</v>
      </c>
      <c r="F165" s="176"/>
      <c r="G165" s="177">
        <f>ROUND(E165*F165,2)</f>
        <v>0</v>
      </c>
      <c r="H165" s="176"/>
      <c r="I165" s="177">
        <f>ROUND(E165*H165,2)</f>
        <v>0</v>
      </c>
      <c r="J165" s="176"/>
      <c r="K165" s="177">
        <f>ROUND(E165*J165,2)</f>
        <v>0</v>
      </c>
      <c r="L165" s="177">
        <v>21</v>
      </c>
      <c r="M165" s="177">
        <f>G165*(1+L165/100)</f>
        <v>0</v>
      </c>
      <c r="N165" s="177">
        <v>4.8239999999999998E-2</v>
      </c>
      <c r="O165" s="177">
        <f>ROUND(E165*N165,2)</f>
        <v>0.53</v>
      </c>
      <c r="P165" s="177">
        <v>0</v>
      </c>
      <c r="Q165" s="177">
        <f>ROUND(E165*P165,2)</f>
        <v>0</v>
      </c>
      <c r="R165" s="177" t="s">
        <v>353</v>
      </c>
      <c r="S165" s="177" t="s">
        <v>146</v>
      </c>
      <c r="T165" s="178" t="s">
        <v>147</v>
      </c>
      <c r="U165" s="160">
        <v>1.9</v>
      </c>
      <c r="V165" s="160">
        <f>ROUND(E165*U165,2)</f>
        <v>20.98</v>
      </c>
      <c r="W165" s="160"/>
      <c r="X165" s="160" t="s">
        <v>148</v>
      </c>
      <c r="Y165" s="151"/>
      <c r="Z165" s="151"/>
      <c r="AA165" s="151"/>
      <c r="AB165" s="151"/>
      <c r="AC165" s="151"/>
      <c r="AD165" s="151"/>
      <c r="AE165" s="151"/>
      <c r="AF165" s="151"/>
      <c r="AG165" s="151" t="s">
        <v>149</v>
      </c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</row>
    <row r="166" spans="1:60" outlineLevel="1">
      <c r="A166" s="158"/>
      <c r="B166" s="159"/>
      <c r="C166" s="190" t="s">
        <v>360</v>
      </c>
      <c r="D166" s="161"/>
      <c r="E166" s="162">
        <v>11.04</v>
      </c>
      <c r="F166" s="160"/>
      <c r="G166" s="160"/>
      <c r="H166" s="160"/>
      <c r="I166" s="160"/>
      <c r="J166" s="160"/>
      <c r="K166" s="160"/>
      <c r="L166" s="160"/>
      <c r="M166" s="160"/>
      <c r="N166" s="160"/>
      <c r="O166" s="160"/>
      <c r="P166" s="160"/>
      <c r="Q166" s="160"/>
      <c r="R166" s="160"/>
      <c r="S166" s="160"/>
      <c r="T166" s="160"/>
      <c r="U166" s="160"/>
      <c r="V166" s="160"/>
      <c r="W166" s="160"/>
      <c r="X166" s="160"/>
      <c r="Y166" s="151"/>
      <c r="Z166" s="151"/>
      <c r="AA166" s="151"/>
      <c r="AB166" s="151"/>
      <c r="AC166" s="151"/>
      <c r="AD166" s="151"/>
      <c r="AE166" s="151"/>
      <c r="AF166" s="151"/>
      <c r="AG166" s="151" t="s">
        <v>153</v>
      </c>
      <c r="AH166" s="151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</row>
    <row r="167" spans="1:60" outlineLevel="1">
      <c r="A167" s="172">
        <v>52</v>
      </c>
      <c r="B167" s="173" t="s">
        <v>361</v>
      </c>
      <c r="C167" s="189" t="s">
        <v>362</v>
      </c>
      <c r="D167" s="174" t="s">
        <v>191</v>
      </c>
      <c r="E167" s="175">
        <v>3</v>
      </c>
      <c r="F167" s="176"/>
      <c r="G167" s="177">
        <f>ROUND(E167*F167,2)</f>
        <v>0</v>
      </c>
      <c r="H167" s="176"/>
      <c r="I167" s="177">
        <f>ROUND(E167*H167,2)</f>
        <v>0</v>
      </c>
      <c r="J167" s="176"/>
      <c r="K167" s="177">
        <f>ROUND(E167*J167,2)</f>
        <v>0</v>
      </c>
      <c r="L167" s="177">
        <v>21</v>
      </c>
      <c r="M167" s="177">
        <f>G167*(1+L167/100)</f>
        <v>0</v>
      </c>
      <c r="N167" s="177">
        <v>3.81E-3</v>
      </c>
      <c r="O167" s="177">
        <f>ROUND(E167*N167,2)</f>
        <v>0.01</v>
      </c>
      <c r="P167" s="177">
        <v>0</v>
      </c>
      <c r="Q167" s="177">
        <f>ROUND(E167*P167,2)</f>
        <v>0</v>
      </c>
      <c r="R167" s="177" t="s">
        <v>353</v>
      </c>
      <c r="S167" s="177" t="s">
        <v>146</v>
      </c>
      <c r="T167" s="178" t="s">
        <v>147</v>
      </c>
      <c r="U167" s="160">
        <v>2.5999999999999999E-2</v>
      </c>
      <c r="V167" s="160">
        <f>ROUND(E167*U167,2)</f>
        <v>0.08</v>
      </c>
      <c r="W167" s="160"/>
      <c r="X167" s="160" t="s">
        <v>148</v>
      </c>
      <c r="Y167" s="151"/>
      <c r="Z167" s="151"/>
      <c r="AA167" s="151"/>
      <c r="AB167" s="151"/>
      <c r="AC167" s="151"/>
      <c r="AD167" s="151"/>
      <c r="AE167" s="151"/>
      <c r="AF167" s="151"/>
      <c r="AG167" s="151" t="s">
        <v>149</v>
      </c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</row>
    <row r="168" spans="1:60" outlineLevel="1">
      <c r="A168" s="158"/>
      <c r="B168" s="159"/>
      <c r="C168" s="251" t="s">
        <v>363</v>
      </c>
      <c r="D168" s="252"/>
      <c r="E168" s="252"/>
      <c r="F168" s="252"/>
      <c r="G168" s="252"/>
      <c r="H168" s="160"/>
      <c r="I168" s="160"/>
      <c r="J168" s="160"/>
      <c r="K168" s="160"/>
      <c r="L168" s="160"/>
      <c r="M168" s="160"/>
      <c r="N168" s="160"/>
      <c r="O168" s="160"/>
      <c r="P168" s="160"/>
      <c r="Q168" s="160"/>
      <c r="R168" s="160"/>
      <c r="S168" s="160"/>
      <c r="T168" s="160"/>
      <c r="U168" s="160"/>
      <c r="V168" s="160"/>
      <c r="W168" s="160"/>
      <c r="X168" s="160"/>
      <c r="Y168" s="151"/>
      <c r="Z168" s="151"/>
      <c r="AA168" s="151"/>
      <c r="AB168" s="151"/>
      <c r="AC168" s="151"/>
      <c r="AD168" s="151"/>
      <c r="AE168" s="151"/>
      <c r="AF168" s="151"/>
      <c r="AG168" s="151" t="s">
        <v>164</v>
      </c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</row>
    <row r="169" spans="1:60" outlineLevel="1">
      <c r="A169" s="172">
        <v>53</v>
      </c>
      <c r="B169" s="173" t="s">
        <v>364</v>
      </c>
      <c r="C169" s="189" t="s">
        <v>365</v>
      </c>
      <c r="D169" s="174" t="s">
        <v>210</v>
      </c>
      <c r="E169" s="175">
        <v>105</v>
      </c>
      <c r="F169" s="176"/>
      <c r="G169" s="177">
        <f>ROUND(E169*F169,2)</f>
        <v>0</v>
      </c>
      <c r="H169" s="176"/>
      <c r="I169" s="177">
        <f>ROUND(E169*H169,2)</f>
        <v>0</v>
      </c>
      <c r="J169" s="176"/>
      <c r="K169" s="177">
        <f>ROUND(E169*J169,2)</f>
        <v>0</v>
      </c>
      <c r="L169" s="177">
        <v>21</v>
      </c>
      <c r="M169" s="177">
        <f>G169*(1+L169/100)</f>
        <v>0</v>
      </c>
      <c r="N169" s="177">
        <v>2.5000000000000001E-4</v>
      </c>
      <c r="O169" s="177">
        <f>ROUND(E169*N169,2)</f>
        <v>0.03</v>
      </c>
      <c r="P169" s="177">
        <v>0</v>
      </c>
      <c r="Q169" s="177">
        <f>ROUND(E169*P169,2)</f>
        <v>0</v>
      </c>
      <c r="R169" s="177" t="s">
        <v>353</v>
      </c>
      <c r="S169" s="177" t="s">
        <v>146</v>
      </c>
      <c r="T169" s="178" t="s">
        <v>147</v>
      </c>
      <c r="U169" s="160">
        <v>0.05</v>
      </c>
      <c r="V169" s="160">
        <f>ROUND(E169*U169,2)</f>
        <v>5.25</v>
      </c>
      <c r="W169" s="160"/>
      <c r="X169" s="160" t="s">
        <v>148</v>
      </c>
      <c r="Y169" s="151"/>
      <c r="Z169" s="151"/>
      <c r="AA169" s="151"/>
      <c r="AB169" s="151"/>
      <c r="AC169" s="151"/>
      <c r="AD169" s="151"/>
      <c r="AE169" s="151"/>
      <c r="AF169" s="151"/>
      <c r="AG169" s="151" t="s">
        <v>149</v>
      </c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</row>
    <row r="170" spans="1:60" outlineLevel="1">
      <c r="A170" s="158"/>
      <c r="B170" s="159"/>
      <c r="C170" s="251" t="s">
        <v>366</v>
      </c>
      <c r="D170" s="252"/>
      <c r="E170" s="252"/>
      <c r="F170" s="252"/>
      <c r="G170" s="252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51"/>
      <c r="Z170" s="151"/>
      <c r="AA170" s="151"/>
      <c r="AB170" s="151"/>
      <c r="AC170" s="151"/>
      <c r="AD170" s="151"/>
      <c r="AE170" s="151"/>
      <c r="AF170" s="151"/>
      <c r="AG170" s="151" t="s">
        <v>164</v>
      </c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</row>
    <row r="171" spans="1:60" outlineLevel="1">
      <c r="A171" s="158"/>
      <c r="B171" s="159"/>
      <c r="C171" s="190" t="s">
        <v>367</v>
      </c>
      <c r="D171" s="161"/>
      <c r="E171" s="162">
        <v>105</v>
      </c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51"/>
      <c r="Z171" s="151"/>
      <c r="AA171" s="151"/>
      <c r="AB171" s="151"/>
      <c r="AC171" s="151"/>
      <c r="AD171" s="151"/>
      <c r="AE171" s="151"/>
      <c r="AF171" s="151"/>
      <c r="AG171" s="151" t="s">
        <v>153</v>
      </c>
      <c r="AH171" s="151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</row>
    <row r="172" spans="1:60" outlineLevel="1">
      <c r="A172" s="172">
        <v>54</v>
      </c>
      <c r="B172" s="173" t="s">
        <v>368</v>
      </c>
      <c r="C172" s="189" t="s">
        <v>369</v>
      </c>
      <c r="D172" s="174" t="s">
        <v>210</v>
      </c>
      <c r="E172" s="175">
        <v>18.8</v>
      </c>
      <c r="F172" s="176"/>
      <c r="G172" s="177">
        <f>ROUND(E172*F172,2)</f>
        <v>0</v>
      </c>
      <c r="H172" s="176"/>
      <c r="I172" s="177">
        <f>ROUND(E172*H172,2)</f>
        <v>0</v>
      </c>
      <c r="J172" s="176"/>
      <c r="K172" s="177">
        <f>ROUND(E172*J172,2)</f>
        <v>0</v>
      </c>
      <c r="L172" s="177">
        <v>21</v>
      </c>
      <c r="M172" s="177">
        <f>G172*(1+L172/100)</f>
        <v>0</v>
      </c>
      <c r="N172" s="177">
        <v>0</v>
      </c>
      <c r="O172" s="177">
        <f>ROUND(E172*N172,2)</f>
        <v>0</v>
      </c>
      <c r="P172" s="177">
        <v>0</v>
      </c>
      <c r="Q172" s="177">
        <f>ROUND(E172*P172,2)</f>
        <v>0</v>
      </c>
      <c r="R172" s="177" t="s">
        <v>353</v>
      </c>
      <c r="S172" s="177" t="s">
        <v>146</v>
      </c>
      <c r="T172" s="178" t="s">
        <v>147</v>
      </c>
      <c r="U172" s="160">
        <v>0.42</v>
      </c>
      <c r="V172" s="160">
        <f>ROUND(E172*U172,2)</f>
        <v>7.9</v>
      </c>
      <c r="W172" s="160"/>
      <c r="X172" s="160" t="s">
        <v>148</v>
      </c>
      <c r="Y172" s="151"/>
      <c r="Z172" s="151"/>
      <c r="AA172" s="151"/>
      <c r="AB172" s="151"/>
      <c r="AC172" s="151"/>
      <c r="AD172" s="151"/>
      <c r="AE172" s="151"/>
      <c r="AF172" s="151"/>
      <c r="AG172" s="151" t="s">
        <v>149</v>
      </c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</row>
    <row r="173" spans="1:60" outlineLevel="1">
      <c r="A173" s="158"/>
      <c r="B173" s="159"/>
      <c r="C173" s="190" t="s">
        <v>370</v>
      </c>
      <c r="D173" s="161"/>
      <c r="E173" s="162">
        <v>18.8</v>
      </c>
      <c r="F173" s="160"/>
      <c r="G173" s="160"/>
      <c r="H173" s="160"/>
      <c r="I173" s="160"/>
      <c r="J173" s="160"/>
      <c r="K173" s="160"/>
      <c r="L173" s="160"/>
      <c r="M173" s="160"/>
      <c r="N173" s="160"/>
      <c r="O173" s="160"/>
      <c r="P173" s="160"/>
      <c r="Q173" s="160"/>
      <c r="R173" s="160"/>
      <c r="S173" s="160"/>
      <c r="T173" s="160"/>
      <c r="U173" s="160"/>
      <c r="V173" s="160"/>
      <c r="W173" s="160"/>
      <c r="X173" s="160"/>
      <c r="Y173" s="151"/>
      <c r="Z173" s="151"/>
      <c r="AA173" s="151"/>
      <c r="AB173" s="151"/>
      <c r="AC173" s="151"/>
      <c r="AD173" s="151"/>
      <c r="AE173" s="151"/>
      <c r="AF173" s="151"/>
      <c r="AG173" s="151" t="s">
        <v>153</v>
      </c>
      <c r="AH173" s="151">
        <v>0</v>
      </c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</row>
    <row r="174" spans="1:60" outlineLevel="1">
      <c r="A174" s="172">
        <v>55</v>
      </c>
      <c r="B174" s="173" t="s">
        <v>371</v>
      </c>
      <c r="C174" s="189" t="s">
        <v>372</v>
      </c>
      <c r="D174" s="174" t="s">
        <v>210</v>
      </c>
      <c r="E174" s="175">
        <v>62.37</v>
      </c>
      <c r="F174" s="176"/>
      <c r="G174" s="177">
        <f>ROUND(E174*F174,2)</f>
        <v>0</v>
      </c>
      <c r="H174" s="176"/>
      <c r="I174" s="177">
        <f>ROUND(E174*H174,2)</f>
        <v>0</v>
      </c>
      <c r="J174" s="176"/>
      <c r="K174" s="177">
        <f>ROUND(E174*J174,2)</f>
        <v>0</v>
      </c>
      <c r="L174" s="177">
        <v>21</v>
      </c>
      <c r="M174" s="177">
        <f>G174*(1+L174/100)</f>
        <v>0</v>
      </c>
      <c r="N174" s="177">
        <v>1.4279999999999999E-2</v>
      </c>
      <c r="O174" s="177">
        <f>ROUND(E174*N174,2)</f>
        <v>0.89</v>
      </c>
      <c r="P174" s="177">
        <v>0</v>
      </c>
      <c r="Q174" s="177">
        <f>ROUND(E174*P174,2)</f>
        <v>0</v>
      </c>
      <c r="R174" s="177" t="s">
        <v>353</v>
      </c>
      <c r="S174" s="177" t="s">
        <v>146</v>
      </c>
      <c r="T174" s="178" t="s">
        <v>147</v>
      </c>
      <c r="U174" s="160">
        <v>0.72</v>
      </c>
      <c r="V174" s="160">
        <f>ROUND(E174*U174,2)</f>
        <v>44.91</v>
      </c>
      <c r="W174" s="160"/>
      <c r="X174" s="160" t="s">
        <v>148</v>
      </c>
      <c r="Y174" s="151"/>
      <c r="Z174" s="151"/>
      <c r="AA174" s="151"/>
      <c r="AB174" s="151"/>
      <c r="AC174" s="151"/>
      <c r="AD174" s="151"/>
      <c r="AE174" s="151"/>
      <c r="AF174" s="151"/>
      <c r="AG174" s="151" t="s">
        <v>149</v>
      </c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</row>
    <row r="175" spans="1:60" ht="21" outlineLevel="1">
      <c r="A175" s="158"/>
      <c r="B175" s="159"/>
      <c r="C175" s="251" t="s">
        <v>373</v>
      </c>
      <c r="D175" s="252"/>
      <c r="E175" s="252"/>
      <c r="F175" s="252"/>
      <c r="G175" s="252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51"/>
      <c r="Z175" s="151"/>
      <c r="AA175" s="151"/>
      <c r="AB175" s="151"/>
      <c r="AC175" s="151"/>
      <c r="AD175" s="151"/>
      <c r="AE175" s="151"/>
      <c r="AF175" s="151"/>
      <c r="AG175" s="151" t="s">
        <v>164</v>
      </c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79" t="str">
        <f>C175</f>
        <v>Dodávka a montáž hřebenáče nosového, ukončení hřebenáče spodní, držáku latě nároží, nárožní latě 80x40 mm včetně spojovacích prostředků a pokrývačské malty.</v>
      </c>
      <c r="BB175" s="151"/>
      <c r="BC175" s="151"/>
      <c r="BD175" s="151"/>
      <c r="BE175" s="151"/>
      <c r="BF175" s="151"/>
      <c r="BG175" s="151"/>
      <c r="BH175" s="151"/>
    </row>
    <row r="176" spans="1:60" outlineLevel="1">
      <c r="A176" s="158"/>
      <c r="B176" s="159"/>
      <c r="C176" s="190" t="s">
        <v>374</v>
      </c>
      <c r="D176" s="161"/>
      <c r="E176" s="162">
        <v>62.37</v>
      </c>
      <c r="F176" s="160"/>
      <c r="G176" s="160"/>
      <c r="H176" s="160"/>
      <c r="I176" s="160"/>
      <c r="J176" s="160"/>
      <c r="K176" s="160"/>
      <c r="L176" s="160"/>
      <c r="M176" s="160"/>
      <c r="N176" s="160"/>
      <c r="O176" s="160"/>
      <c r="P176" s="160"/>
      <c r="Q176" s="160"/>
      <c r="R176" s="160"/>
      <c r="S176" s="160"/>
      <c r="T176" s="160"/>
      <c r="U176" s="160"/>
      <c r="V176" s="160"/>
      <c r="W176" s="160"/>
      <c r="X176" s="160"/>
      <c r="Y176" s="151"/>
      <c r="Z176" s="151"/>
      <c r="AA176" s="151"/>
      <c r="AB176" s="151"/>
      <c r="AC176" s="151"/>
      <c r="AD176" s="151"/>
      <c r="AE176" s="151"/>
      <c r="AF176" s="151"/>
      <c r="AG176" s="151" t="s">
        <v>153</v>
      </c>
      <c r="AH176" s="151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</row>
    <row r="177" spans="1:60" outlineLevel="1">
      <c r="A177" s="180">
        <v>56</v>
      </c>
      <c r="B177" s="181" t="s">
        <v>375</v>
      </c>
      <c r="C177" s="191" t="s">
        <v>376</v>
      </c>
      <c r="D177" s="182" t="s">
        <v>210</v>
      </c>
      <c r="E177" s="183">
        <v>93</v>
      </c>
      <c r="F177" s="184"/>
      <c r="G177" s="185">
        <f>ROUND(E177*F177,2)</f>
        <v>0</v>
      </c>
      <c r="H177" s="184"/>
      <c r="I177" s="185">
        <f>ROUND(E177*H177,2)</f>
        <v>0</v>
      </c>
      <c r="J177" s="184"/>
      <c r="K177" s="185">
        <f>ROUND(E177*J177,2)</f>
        <v>0</v>
      </c>
      <c r="L177" s="185">
        <v>21</v>
      </c>
      <c r="M177" s="185">
        <f>G177*(1+L177/100)</f>
        <v>0</v>
      </c>
      <c r="N177" s="185">
        <v>3.0000000000000001E-3</v>
      </c>
      <c r="O177" s="185">
        <f>ROUND(E177*N177,2)</f>
        <v>0.28000000000000003</v>
      </c>
      <c r="P177" s="185">
        <v>0</v>
      </c>
      <c r="Q177" s="185">
        <f>ROUND(E177*P177,2)</f>
        <v>0</v>
      </c>
      <c r="R177" s="185" t="s">
        <v>353</v>
      </c>
      <c r="S177" s="185" t="s">
        <v>146</v>
      </c>
      <c r="T177" s="186" t="s">
        <v>147</v>
      </c>
      <c r="U177" s="160">
        <v>0.75900000000000001</v>
      </c>
      <c r="V177" s="160">
        <f>ROUND(E177*U177,2)</f>
        <v>70.59</v>
      </c>
      <c r="W177" s="160"/>
      <c r="X177" s="160" t="s">
        <v>148</v>
      </c>
      <c r="Y177" s="151"/>
      <c r="Z177" s="151"/>
      <c r="AA177" s="151"/>
      <c r="AB177" s="151"/>
      <c r="AC177" s="151"/>
      <c r="AD177" s="151"/>
      <c r="AE177" s="151"/>
      <c r="AF177" s="151"/>
      <c r="AG177" s="151" t="s">
        <v>149</v>
      </c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</row>
    <row r="178" spans="1:60" ht="20.399999999999999" outlineLevel="1">
      <c r="A178" s="172">
        <v>57</v>
      </c>
      <c r="B178" s="173" t="s">
        <v>377</v>
      </c>
      <c r="C178" s="189" t="s">
        <v>378</v>
      </c>
      <c r="D178" s="174" t="s">
        <v>144</v>
      </c>
      <c r="E178" s="175">
        <v>657.8</v>
      </c>
      <c r="F178" s="176"/>
      <c r="G178" s="177">
        <f>ROUND(E178*F178,2)</f>
        <v>0</v>
      </c>
      <c r="H178" s="176"/>
      <c r="I178" s="177">
        <f>ROUND(E178*H178,2)</f>
        <v>0</v>
      </c>
      <c r="J178" s="176"/>
      <c r="K178" s="177">
        <f>ROUND(E178*J178,2)</f>
        <v>0</v>
      </c>
      <c r="L178" s="177">
        <v>21</v>
      </c>
      <c r="M178" s="177">
        <f>G178*(1+L178/100)</f>
        <v>0</v>
      </c>
      <c r="N178" s="177">
        <v>2.2000000000000001E-4</v>
      </c>
      <c r="O178" s="177">
        <f>ROUND(E178*N178,2)</f>
        <v>0.14000000000000001</v>
      </c>
      <c r="P178" s="177">
        <v>0</v>
      </c>
      <c r="Q178" s="177">
        <f>ROUND(E178*P178,2)</f>
        <v>0</v>
      </c>
      <c r="R178" s="177" t="s">
        <v>353</v>
      </c>
      <c r="S178" s="177" t="s">
        <v>146</v>
      </c>
      <c r="T178" s="178" t="s">
        <v>147</v>
      </c>
      <c r="U178" s="160">
        <v>0.12</v>
      </c>
      <c r="V178" s="160">
        <f>ROUND(E178*U178,2)</f>
        <v>78.94</v>
      </c>
      <c r="W178" s="160"/>
      <c r="X178" s="160" t="s">
        <v>148</v>
      </c>
      <c r="Y178" s="151"/>
      <c r="Z178" s="151"/>
      <c r="AA178" s="151"/>
      <c r="AB178" s="151"/>
      <c r="AC178" s="151"/>
      <c r="AD178" s="151"/>
      <c r="AE178" s="151"/>
      <c r="AF178" s="151"/>
      <c r="AG178" s="151" t="s">
        <v>149</v>
      </c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</row>
    <row r="179" spans="1:60" outlineLevel="1">
      <c r="A179" s="158"/>
      <c r="B179" s="159"/>
      <c r="C179" s="251" t="s">
        <v>379</v>
      </c>
      <c r="D179" s="252"/>
      <c r="E179" s="252"/>
      <c r="F179" s="252"/>
      <c r="G179" s="252"/>
      <c r="H179" s="160"/>
      <c r="I179" s="160"/>
      <c r="J179" s="160"/>
      <c r="K179" s="160"/>
      <c r="L179" s="160"/>
      <c r="M179" s="160"/>
      <c r="N179" s="160"/>
      <c r="O179" s="160"/>
      <c r="P179" s="160"/>
      <c r="Q179" s="160"/>
      <c r="R179" s="160"/>
      <c r="S179" s="160"/>
      <c r="T179" s="160"/>
      <c r="U179" s="160"/>
      <c r="V179" s="160"/>
      <c r="W179" s="160"/>
      <c r="X179" s="160"/>
      <c r="Y179" s="151"/>
      <c r="Z179" s="151"/>
      <c r="AA179" s="151"/>
      <c r="AB179" s="151"/>
      <c r="AC179" s="151"/>
      <c r="AD179" s="151"/>
      <c r="AE179" s="151"/>
      <c r="AF179" s="151"/>
      <c r="AG179" s="151" t="s">
        <v>164</v>
      </c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</row>
    <row r="180" spans="1:60" outlineLevel="1">
      <c r="A180" s="158"/>
      <c r="B180" s="159"/>
      <c r="C180" s="190" t="s">
        <v>380</v>
      </c>
      <c r="D180" s="161"/>
      <c r="E180" s="162">
        <v>657.8</v>
      </c>
      <c r="F180" s="160"/>
      <c r="G180" s="160"/>
      <c r="H180" s="160"/>
      <c r="I180" s="160"/>
      <c r="J180" s="160"/>
      <c r="K180" s="160"/>
      <c r="L180" s="160"/>
      <c r="M180" s="160"/>
      <c r="N180" s="160"/>
      <c r="O180" s="160"/>
      <c r="P180" s="160"/>
      <c r="Q180" s="160"/>
      <c r="R180" s="160"/>
      <c r="S180" s="160"/>
      <c r="T180" s="160"/>
      <c r="U180" s="160"/>
      <c r="V180" s="160"/>
      <c r="W180" s="160"/>
      <c r="X180" s="160"/>
      <c r="Y180" s="151"/>
      <c r="Z180" s="151"/>
      <c r="AA180" s="151"/>
      <c r="AB180" s="151"/>
      <c r="AC180" s="151"/>
      <c r="AD180" s="151"/>
      <c r="AE180" s="151"/>
      <c r="AF180" s="151"/>
      <c r="AG180" s="151" t="s">
        <v>153</v>
      </c>
      <c r="AH180" s="151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</row>
    <row r="181" spans="1:60" outlineLevel="1">
      <c r="A181" s="172">
        <v>58</v>
      </c>
      <c r="B181" s="173" t="s">
        <v>381</v>
      </c>
      <c r="C181" s="189" t="s">
        <v>382</v>
      </c>
      <c r="D181" s="174" t="s">
        <v>0</v>
      </c>
      <c r="E181" s="175">
        <v>9971</v>
      </c>
      <c r="F181" s="176"/>
      <c r="G181" s="177">
        <f>ROUND(E181*F181,2)</f>
        <v>0</v>
      </c>
      <c r="H181" s="176"/>
      <c r="I181" s="177">
        <f>ROUND(E181*H181,2)</f>
        <v>0</v>
      </c>
      <c r="J181" s="176"/>
      <c r="K181" s="177">
        <f>ROUND(E181*J181,2)</f>
        <v>0</v>
      </c>
      <c r="L181" s="177">
        <v>21</v>
      </c>
      <c r="M181" s="177">
        <f>G181*(1+L181/100)</f>
        <v>0</v>
      </c>
      <c r="N181" s="177">
        <v>0</v>
      </c>
      <c r="O181" s="177">
        <f>ROUND(E181*N181,2)</f>
        <v>0</v>
      </c>
      <c r="P181" s="177">
        <v>0</v>
      </c>
      <c r="Q181" s="177">
        <f>ROUND(E181*P181,2)</f>
        <v>0</v>
      </c>
      <c r="R181" s="177" t="s">
        <v>353</v>
      </c>
      <c r="S181" s="177" t="s">
        <v>146</v>
      </c>
      <c r="T181" s="178" t="s">
        <v>147</v>
      </c>
      <c r="U181" s="160">
        <v>2.5999999999999999E-2</v>
      </c>
      <c r="V181" s="160">
        <f>ROUND(E181*U181,2)</f>
        <v>259.25</v>
      </c>
      <c r="W181" s="160"/>
      <c r="X181" s="160" t="s">
        <v>148</v>
      </c>
      <c r="Y181" s="151"/>
      <c r="Z181" s="151"/>
      <c r="AA181" s="151"/>
      <c r="AB181" s="151"/>
      <c r="AC181" s="151"/>
      <c r="AD181" s="151"/>
      <c r="AE181" s="151"/>
      <c r="AF181" s="151"/>
      <c r="AG181" s="151" t="s">
        <v>149</v>
      </c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</row>
    <row r="182" spans="1:60" outlineLevel="1">
      <c r="A182" s="158"/>
      <c r="B182" s="159"/>
      <c r="C182" s="253" t="s">
        <v>288</v>
      </c>
      <c r="D182" s="254"/>
      <c r="E182" s="254"/>
      <c r="F182" s="254"/>
      <c r="G182" s="254"/>
      <c r="H182" s="160"/>
      <c r="I182" s="160"/>
      <c r="J182" s="160"/>
      <c r="K182" s="160"/>
      <c r="L182" s="160"/>
      <c r="M182" s="160"/>
      <c r="N182" s="160"/>
      <c r="O182" s="160"/>
      <c r="P182" s="160"/>
      <c r="Q182" s="160"/>
      <c r="R182" s="160"/>
      <c r="S182" s="160"/>
      <c r="T182" s="160"/>
      <c r="U182" s="160"/>
      <c r="V182" s="160"/>
      <c r="W182" s="160"/>
      <c r="X182" s="160"/>
      <c r="Y182" s="151"/>
      <c r="Z182" s="151"/>
      <c r="AA182" s="151"/>
      <c r="AB182" s="151"/>
      <c r="AC182" s="151"/>
      <c r="AD182" s="151"/>
      <c r="AE182" s="151"/>
      <c r="AF182" s="151"/>
      <c r="AG182" s="151" t="s">
        <v>151</v>
      </c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</row>
    <row r="183" spans="1:60" outlineLevel="1">
      <c r="A183" s="172">
        <v>59</v>
      </c>
      <c r="B183" s="173" t="s">
        <v>383</v>
      </c>
      <c r="C183" s="189" t="s">
        <v>384</v>
      </c>
      <c r="D183" s="174" t="s">
        <v>191</v>
      </c>
      <c r="E183" s="175">
        <v>221.08799999999999</v>
      </c>
      <c r="F183" s="176"/>
      <c r="G183" s="177">
        <f>ROUND(E183*F183,2)</f>
        <v>0</v>
      </c>
      <c r="H183" s="176"/>
      <c r="I183" s="177">
        <f>ROUND(E183*H183,2)</f>
        <v>0</v>
      </c>
      <c r="J183" s="176"/>
      <c r="K183" s="177">
        <f>ROUND(E183*J183,2)</f>
        <v>0</v>
      </c>
      <c r="L183" s="177">
        <v>21</v>
      </c>
      <c r="M183" s="177">
        <f>G183*(1+L183/100)</f>
        <v>0</v>
      </c>
      <c r="N183" s="177">
        <v>1.2999999999999999E-3</v>
      </c>
      <c r="O183" s="177">
        <f>ROUND(E183*N183,2)</f>
        <v>0.28999999999999998</v>
      </c>
      <c r="P183" s="177">
        <v>0</v>
      </c>
      <c r="Q183" s="177">
        <f>ROUND(E183*P183,2)</f>
        <v>0</v>
      </c>
      <c r="R183" s="177" t="s">
        <v>170</v>
      </c>
      <c r="S183" s="177" t="s">
        <v>146</v>
      </c>
      <c r="T183" s="178" t="s">
        <v>147</v>
      </c>
      <c r="U183" s="160">
        <v>0</v>
      </c>
      <c r="V183" s="160">
        <f>ROUND(E183*U183,2)</f>
        <v>0</v>
      </c>
      <c r="W183" s="160"/>
      <c r="X183" s="160" t="s">
        <v>171</v>
      </c>
      <c r="Y183" s="151"/>
      <c r="Z183" s="151"/>
      <c r="AA183" s="151"/>
      <c r="AB183" s="151"/>
      <c r="AC183" s="151"/>
      <c r="AD183" s="151"/>
      <c r="AE183" s="151"/>
      <c r="AF183" s="151"/>
      <c r="AG183" s="151" t="s">
        <v>172</v>
      </c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</row>
    <row r="184" spans="1:60" outlineLevel="1">
      <c r="A184" s="158"/>
      <c r="B184" s="159"/>
      <c r="C184" s="190" t="s">
        <v>385</v>
      </c>
      <c r="D184" s="161"/>
      <c r="E184" s="162">
        <v>221.08799999999999</v>
      </c>
      <c r="F184" s="160"/>
      <c r="G184" s="160"/>
      <c r="H184" s="160"/>
      <c r="I184" s="160"/>
      <c r="J184" s="160"/>
      <c r="K184" s="160"/>
      <c r="L184" s="160"/>
      <c r="M184" s="160"/>
      <c r="N184" s="160"/>
      <c r="O184" s="160"/>
      <c r="P184" s="160"/>
      <c r="Q184" s="160"/>
      <c r="R184" s="160"/>
      <c r="S184" s="160"/>
      <c r="T184" s="160"/>
      <c r="U184" s="160"/>
      <c r="V184" s="160"/>
      <c r="W184" s="160"/>
      <c r="X184" s="160"/>
      <c r="Y184" s="151"/>
      <c r="Z184" s="151"/>
      <c r="AA184" s="151"/>
      <c r="AB184" s="151"/>
      <c r="AC184" s="151"/>
      <c r="AD184" s="151"/>
      <c r="AE184" s="151"/>
      <c r="AF184" s="151"/>
      <c r="AG184" s="151" t="s">
        <v>153</v>
      </c>
      <c r="AH184" s="151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</row>
    <row r="185" spans="1:60">
      <c r="A185" s="166" t="s">
        <v>140</v>
      </c>
      <c r="B185" s="167" t="s">
        <v>91</v>
      </c>
      <c r="C185" s="188" t="s">
        <v>92</v>
      </c>
      <c r="D185" s="168"/>
      <c r="E185" s="169"/>
      <c r="F185" s="170"/>
      <c r="G185" s="170">
        <f>SUMIF(AG186:AG189,"&lt;&gt;NOR",G186:G189)</f>
        <v>0</v>
      </c>
      <c r="H185" s="170"/>
      <c r="I185" s="170">
        <f>SUM(I186:I189)</f>
        <v>0</v>
      </c>
      <c r="J185" s="170"/>
      <c r="K185" s="170">
        <f>SUM(K186:K189)</f>
        <v>0</v>
      </c>
      <c r="L185" s="170"/>
      <c r="M185" s="170">
        <f>SUM(M186:M189)</f>
        <v>0</v>
      </c>
      <c r="N185" s="170"/>
      <c r="O185" s="170">
        <f>SUM(O186:O189)</f>
        <v>0.04</v>
      </c>
      <c r="P185" s="170"/>
      <c r="Q185" s="170">
        <f>SUM(Q186:Q189)</f>
        <v>0</v>
      </c>
      <c r="R185" s="170"/>
      <c r="S185" s="170"/>
      <c r="T185" s="171"/>
      <c r="U185" s="165"/>
      <c r="V185" s="165">
        <f>SUM(V186:V189)</f>
        <v>13.5</v>
      </c>
      <c r="W185" s="165"/>
      <c r="X185" s="165"/>
      <c r="AG185" t="s">
        <v>141</v>
      </c>
    </row>
    <row r="186" spans="1:60" outlineLevel="1">
      <c r="A186" s="180">
        <v>60</v>
      </c>
      <c r="B186" s="181" t="s">
        <v>386</v>
      </c>
      <c r="C186" s="191" t="s">
        <v>387</v>
      </c>
      <c r="D186" s="182" t="s">
        <v>191</v>
      </c>
      <c r="E186" s="183">
        <v>4</v>
      </c>
      <c r="F186" s="184"/>
      <c r="G186" s="185">
        <f>ROUND(E186*F186,2)</f>
        <v>0</v>
      </c>
      <c r="H186" s="184"/>
      <c r="I186" s="185">
        <f>ROUND(E186*H186,2)</f>
        <v>0</v>
      </c>
      <c r="J186" s="184"/>
      <c r="K186" s="185">
        <f>ROUND(E186*J186,2)</f>
        <v>0</v>
      </c>
      <c r="L186" s="185">
        <v>21</v>
      </c>
      <c r="M186" s="185">
        <f>G186*(1+L186/100)</f>
        <v>0</v>
      </c>
      <c r="N186" s="185">
        <v>2.7999999999999998E-4</v>
      </c>
      <c r="O186" s="185">
        <f>ROUND(E186*N186,2)</f>
        <v>0</v>
      </c>
      <c r="P186" s="185">
        <v>0</v>
      </c>
      <c r="Q186" s="185">
        <f>ROUND(E186*P186,2)</f>
        <v>0</v>
      </c>
      <c r="R186" s="185" t="s">
        <v>388</v>
      </c>
      <c r="S186" s="185" t="s">
        <v>146</v>
      </c>
      <c r="T186" s="186" t="s">
        <v>147</v>
      </c>
      <c r="U186" s="160">
        <v>3.3759999999999999</v>
      </c>
      <c r="V186" s="160">
        <f>ROUND(E186*U186,2)</f>
        <v>13.5</v>
      </c>
      <c r="W186" s="160"/>
      <c r="X186" s="160" t="s">
        <v>148</v>
      </c>
      <c r="Y186" s="151"/>
      <c r="Z186" s="151"/>
      <c r="AA186" s="151"/>
      <c r="AB186" s="151"/>
      <c r="AC186" s="151"/>
      <c r="AD186" s="151"/>
      <c r="AE186" s="151"/>
      <c r="AF186" s="151"/>
      <c r="AG186" s="151" t="s">
        <v>149</v>
      </c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</row>
    <row r="187" spans="1:60" outlineLevel="1">
      <c r="A187" s="172">
        <v>61</v>
      </c>
      <c r="B187" s="173" t="s">
        <v>389</v>
      </c>
      <c r="C187" s="189" t="s">
        <v>390</v>
      </c>
      <c r="D187" s="174" t="s">
        <v>0</v>
      </c>
      <c r="E187" s="175">
        <v>208</v>
      </c>
      <c r="F187" s="176"/>
      <c r="G187" s="177">
        <f>ROUND(E187*F187,2)</f>
        <v>0</v>
      </c>
      <c r="H187" s="176"/>
      <c r="I187" s="177">
        <f>ROUND(E187*H187,2)</f>
        <v>0</v>
      </c>
      <c r="J187" s="176"/>
      <c r="K187" s="177">
        <f>ROUND(E187*J187,2)</f>
        <v>0</v>
      </c>
      <c r="L187" s="177">
        <v>21</v>
      </c>
      <c r="M187" s="177">
        <f>G187*(1+L187/100)</f>
        <v>0</v>
      </c>
      <c r="N187" s="177">
        <v>0</v>
      </c>
      <c r="O187" s="177">
        <f>ROUND(E187*N187,2)</f>
        <v>0</v>
      </c>
      <c r="P187" s="177">
        <v>0</v>
      </c>
      <c r="Q187" s="177">
        <f>ROUND(E187*P187,2)</f>
        <v>0</v>
      </c>
      <c r="R187" s="177" t="s">
        <v>388</v>
      </c>
      <c r="S187" s="177" t="s">
        <v>146</v>
      </c>
      <c r="T187" s="178" t="s">
        <v>147</v>
      </c>
      <c r="U187" s="160">
        <v>0</v>
      </c>
      <c r="V187" s="160">
        <f>ROUND(E187*U187,2)</f>
        <v>0</v>
      </c>
      <c r="W187" s="160"/>
      <c r="X187" s="160" t="s">
        <v>148</v>
      </c>
      <c r="Y187" s="151"/>
      <c r="Z187" s="151"/>
      <c r="AA187" s="151"/>
      <c r="AB187" s="151"/>
      <c r="AC187" s="151"/>
      <c r="AD187" s="151"/>
      <c r="AE187" s="151"/>
      <c r="AF187" s="151"/>
      <c r="AG187" s="151" t="s">
        <v>149</v>
      </c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</row>
    <row r="188" spans="1:60" outlineLevel="1">
      <c r="A188" s="158"/>
      <c r="B188" s="159"/>
      <c r="C188" s="253" t="s">
        <v>288</v>
      </c>
      <c r="D188" s="254"/>
      <c r="E188" s="254"/>
      <c r="F188" s="254"/>
      <c r="G188" s="254"/>
      <c r="H188" s="160"/>
      <c r="I188" s="160"/>
      <c r="J188" s="160"/>
      <c r="K188" s="160"/>
      <c r="L188" s="160"/>
      <c r="M188" s="160"/>
      <c r="N188" s="160"/>
      <c r="O188" s="160"/>
      <c r="P188" s="160"/>
      <c r="Q188" s="160"/>
      <c r="R188" s="160"/>
      <c r="S188" s="160"/>
      <c r="T188" s="160"/>
      <c r="U188" s="160"/>
      <c r="V188" s="160"/>
      <c r="W188" s="160"/>
      <c r="X188" s="160"/>
      <c r="Y188" s="151"/>
      <c r="Z188" s="151"/>
      <c r="AA188" s="151"/>
      <c r="AB188" s="151"/>
      <c r="AC188" s="151"/>
      <c r="AD188" s="151"/>
      <c r="AE188" s="151"/>
      <c r="AF188" s="151"/>
      <c r="AG188" s="151" t="s">
        <v>151</v>
      </c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</row>
    <row r="189" spans="1:60" ht="20.399999999999999" outlineLevel="1">
      <c r="A189" s="180">
        <v>62</v>
      </c>
      <c r="B189" s="181" t="s">
        <v>391</v>
      </c>
      <c r="C189" s="191" t="s">
        <v>392</v>
      </c>
      <c r="D189" s="182" t="s">
        <v>191</v>
      </c>
      <c r="E189" s="183">
        <v>4</v>
      </c>
      <c r="F189" s="184"/>
      <c r="G189" s="185">
        <f>ROUND(E189*F189,2)</f>
        <v>0</v>
      </c>
      <c r="H189" s="184"/>
      <c r="I189" s="185">
        <f>ROUND(E189*H189,2)</f>
        <v>0</v>
      </c>
      <c r="J189" s="184"/>
      <c r="K189" s="185">
        <f>ROUND(E189*J189,2)</f>
        <v>0</v>
      </c>
      <c r="L189" s="185">
        <v>21</v>
      </c>
      <c r="M189" s="185">
        <f>G189*(1+L189/100)</f>
        <v>0</v>
      </c>
      <c r="N189" s="185">
        <v>9.1000000000000004E-3</v>
      </c>
      <c r="O189" s="185">
        <f>ROUND(E189*N189,2)</f>
        <v>0.04</v>
      </c>
      <c r="P189" s="185">
        <v>0</v>
      </c>
      <c r="Q189" s="185">
        <f>ROUND(E189*P189,2)</f>
        <v>0</v>
      </c>
      <c r="R189" s="185" t="s">
        <v>170</v>
      </c>
      <c r="S189" s="185" t="s">
        <v>146</v>
      </c>
      <c r="T189" s="186" t="s">
        <v>147</v>
      </c>
      <c r="U189" s="160">
        <v>0</v>
      </c>
      <c r="V189" s="160">
        <f>ROUND(E189*U189,2)</f>
        <v>0</v>
      </c>
      <c r="W189" s="160"/>
      <c r="X189" s="160" t="s">
        <v>171</v>
      </c>
      <c r="Y189" s="151"/>
      <c r="Z189" s="151"/>
      <c r="AA189" s="151"/>
      <c r="AB189" s="151"/>
      <c r="AC189" s="151"/>
      <c r="AD189" s="151"/>
      <c r="AE189" s="151"/>
      <c r="AF189" s="151"/>
      <c r="AG189" s="151" t="s">
        <v>172</v>
      </c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</row>
    <row r="190" spans="1:60">
      <c r="A190" s="166" t="s">
        <v>140</v>
      </c>
      <c r="B190" s="167" t="s">
        <v>103</v>
      </c>
      <c r="C190" s="188" t="s">
        <v>104</v>
      </c>
      <c r="D190" s="168"/>
      <c r="E190" s="169"/>
      <c r="F190" s="170"/>
      <c r="G190" s="170">
        <f>SUMIF(AG191:AG191,"&lt;&gt;NOR",G191:G191)</f>
        <v>0</v>
      </c>
      <c r="H190" s="170"/>
      <c r="I190" s="170">
        <f>SUM(I191:I191)</f>
        <v>0</v>
      </c>
      <c r="J190" s="170"/>
      <c r="K190" s="170">
        <f>SUM(K191:K191)</f>
        <v>0</v>
      </c>
      <c r="L190" s="170"/>
      <c r="M190" s="170">
        <f>SUM(M191:M191)</f>
        <v>0</v>
      </c>
      <c r="N190" s="170"/>
      <c r="O190" s="170">
        <f>SUM(O191:O191)</f>
        <v>0</v>
      </c>
      <c r="P190" s="170"/>
      <c r="Q190" s="170">
        <f>SUM(Q191:Q191)</f>
        <v>0</v>
      </c>
      <c r="R190" s="170"/>
      <c r="S190" s="170"/>
      <c r="T190" s="171"/>
      <c r="U190" s="165"/>
      <c r="V190" s="165">
        <f>SUM(V191:V191)</f>
        <v>1</v>
      </c>
      <c r="W190" s="165"/>
      <c r="X190" s="165"/>
      <c r="AG190" t="s">
        <v>141</v>
      </c>
    </row>
    <row r="191" spans="1:60" ht="20.399999999999999" outlineLevel="1">
      <c r="A191" s="180">
        <v>63</v>
      </c>
      <c r="B191" s="181" t="s">
        <v>393</v>
      </c>
      <c r="C191" s="191" t="s">
        <v>394</v>
      </c>
      <c r="D191" s="182" t="s">
        <v>191</v>
      </c>
      <c r="E191" s="183">
        <v>1</v>
      </c>
      <c r="F191" s="184"/>
      <c r="G191" s="185">
        <f>ROUND(E191*F191,2)</f>
        <v>0</v>
      </c>
      <c r="H191" s="184"/>
      <c r="I191" s="185">
        <f>ROUND(E191*H191,2)</f>
        <v>0</v>
      </c>
      <c r="J191" s="184"/>
      <c r="K191" s="185">
        <f>ROUND(E191*J191,2)</f>
        <v>0</v>
      </c>
      <c r="L191" s="185">
        <v>21</v>
      </c>
      <c r="M191" s="185">
        <f>G191*(1+L191/100)</f>
        <v>0</v>
      </c>
      <c r="N191" s="185">
        <v>0</v>
      </c>
      <c r="O191" s="185">
        <f>ROUND(E191*N191,2)</f>
        <v>0</v>
      </c>
      <c r="P191" s="185">
        <v>0</v>
      </c>
      <c r="Q191" s="185">
        <f>ROUND(E191*P191,2)</f>
        <v>0</v>
      </c>
      <c r="R191" s="185"/>
      <c r="S191" s="185" t="s">
        <v>291</v>
      </c>
      <c r="T191" s="186" t="s">
        <v>292</v>
      </c>
      <c r="U191" s="160">
        <v>1</v>
      </c>
      <c r="V191" s="160">
        <f>ROUND(E191*U191,2)</f>
        <v>1</v>
      </c>
      <c r="W191" s="160"/>
      <c r="X191" s="160" t="s">
        <v>148</v>
      </c>
      <c r="Y191" s="151"/>
      <c r="Z191" s="151"/>
      <c r="AA191" s="151"/>
      <c r="AB191" s="151"/>
      <c r="AC191" s="151"/>
      <c r="AD191" s="151"/>
      <c r="AE191" s="151"/>
      <c r="AF191" s="151"/>
      <c r="AG191" s="151" t="s">
        <v>149</v>
      </c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</row>
    <row r="192" spans="1:60">
      <c r="A192" s="166" t="s">
        <v>140</v>
      </c>
      <c r="B192" s="167" t="s">
        <v>105</v>
      </c>
      <c r="C192" s="188" t="s">
        <v>106</v>
      </c>
      <c r="D192" s="168"/>
      <c r="E192" s="169"/>
      <c r="F192" s="170"/>
      <c r="G192" s="170">
        <f>SUMIF(AG193:AG194,"&lt;&gt;NOR",G193:G194)</f>
        <v>0</v>
      </c>
      <c r="H192" s="170"/>
      <c r="I192" s="170">
        <f>SUM(I193:I194)</f>
        <v>0</v>
      </c>
      <c r="J192" s="170"/>
      <c r="K192" s="170">
        <f>SUM(K193:K194)</f>
        <v>0</v>
      </c>
      <c r="L192" s="170"/>
      <c r="M192" s="170">
        <f>SUM(M193:M194)</f>
        <v>0</v>
      </c>
      <c r="N192" s="170"/>
      <c r="O192" s="170">
        <f>SUM(O193:O194)</f>
        <v>0</v>
      </c>
      <c r="P192" s="170"/>
      <c r="Q192" s="170">
        <f>SUM(Q193:Q194)</f>
        <v>0</v>
      </c>
      <c r="R192" s="170"/>
      <c r="S192" s="170"/>
      <c r="T192" s="171"/>
      <c r="U192" s="165"/>
      <c r="V192" s="165">
        <f>SUM(V193:V194)</f>
        <v>1.6</v>
      </c>
      <c r="W192" s="165"/>
      <c r="X192" s="165"/>
      <c r="AG192" t="s">
        <v>141</v>
      </c>
    </row>
    <row r="193" spans="1:60" outlineLevel="1">
      <c r="A193" s="172">
        <v>64</v>
      </c>
      <c r="B193" s="173" t="s">
        <v>395</v>
      </c>
      <c r="C193" s="189" t="s">
        <v>396</v>
      </c>
      <c r="D193" s="174" t="s">
        <v>144</v>
      </c>
      <c r="E193" s="175">
        <v>32</v>
      </c>
      <c r="F193" s="176"/>
      <c r="G193" s="177">
        <f>ROUND(E193*F193,2)</f>
        <v>0</v>
      </c>
      <c r="H193" s="176"/>
      <c r="I193" s="177">
        <f>ROUND(E193*H193,2)</f>
        <v>0</v>
      </c>
      <c r="J193" s="176"/>
      <c r="K193" s="177">
        <f>ROUND(E193*J193,2)</f>
        <v>0</v>
      </c>
      <c r="L193" s="177">
        <v>21</v>
      </c>
      <c r="M193" s="177">
        <f>G193*(1+L193/100)</f>
        <v>0</v>
      </c>
      <c r="N193" s="177">
        <v>2.0000000000000002E-5</v>
      </c>
      <c r="O193" s="177">
        <f>ROUND(E193*N193,2)</f>
        <v>0</v>
      </c>
      <c r="P193" s="177">
        <v>0</v>
      </c>
      <c r="Q193" s="177">
        <f>ROUND(E193*P193,2)</f>
        <v>0</v>
      </c>
      <c r="R193" s="177"/>
      <c r="S193" s="177" t="s">
        <v>146</v>
      </c>
      <c r="T193" s="178" t="s">
        <v>147</v>
      </c>
      <c r="U193" s="160">
        <v>0.05</v>
      </c>
      <c r="V193" s="160">
        <f>ROUND(E193*U193,2)</f>
        <v>1.6</v>
      </c>
      <c r="W193" s="160"/>
      <c r="X193" s="160" t="s">
        <v>148</v>
      </c>
      <c r="Y193" s="151"/>
      <c r="Z193" s="151"/>
      <c r="AA193" s="151"/>
      <c r="AB193" s="151"/>
      <c r="AC193" s="151"/>
      <c r="AD193" s="151"/>
      <c r="AE193" s="151"/>
      <c r="AF193" s="151"/>
      <c r="AG193" s="151" t="s">
        <v>149</v>
      </c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</row>
    <row r="194" spans="1:60" outlineLevel="1">
      <c r="A194" s="158"/>
      <c r="B194" s="159"/>
      <c r="C194" s="190" t="s">
        <v>397</v>
      </c>
      <c r="D194" s="161"/>
      <c r="E194" s="162">
        <v>32</v>
      </c>
      <c r="F194" s="160"/>
      <c r="G194" s="160"/>
      <c r="H194" s="160"/>
      <c r="I194" s="160"/>
      <c r="J194" s="160"/>
      <c r="K194" s="160"/>
      <c r="L194" s="160"/>
      <c r="M194" s="160"/>
      <c r="N194" s="160"/>
      <c r="O194" s="160"/>
      <c r="P194" s="160"/>
      <c r="Q194" s="160"/>
      <c r="R194" s="160"/>
      <c r="S194" s="160"/>
      <c r="T194" s="160"/>
      <c r="U194" s="160"/>
      <c r="V194" s="160"/>
      <c r="W194" s="160"/>
      <c r="X194" s="160"/>
      <c r="Y194" s="151"/>
      <c r="Z194" s="151"/>
      <c r="AA194" s="151"/>
      <c r="AB194" s="151"/>
      <c r="AC194" s="151"/>
      <c r="AD194" s="151"/>
      <c r="AE194" s="151"/>
      <c r="AF194" s="151"/>
      <c r="AG194" s="151" t="s">
        <v>153</v>
      </c>
      <c r="AH194" s="151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</row>
    <row r="195" spans="1:60">
      <c r="A195" s="166" t="s">
        <v>140</v>
      </c>
      <c r="B195" s="167" t="s">
        <v>109</v>
      </c>
      <c r="C195" s="188" t="s">
        <v>110</v>
      </c>
      <c r="D195" s="168"/>
      <c r="E195" s="169"/>
      <c r="F195" s="170"/>
      <c r="G195" s="170">
        <f>SUMIF(AG196:AG202,"&lt;&gt;NOR",G196:G202)</f>
        <v>0</v>
      </c>
      <c r="H195" s="170"/>
      <c r="I195" s="170">
        <f>SUM(I196:I202)</f>
        <v>0</v>
      </c>
      <c r="J195" s="170"/>
      <c r="K195" s="170">
        <f>SUM(K196:K202)</f>
        <v>0</v>
      </c>
      <c r="L195" s="170"/>
      <c r="M195" s="170">
        <f>SUM(M196:M202)</f>
        <v>0</v>
      </c>
      <c r="N195" s="170"/>
      <c r="O195" s="170">
        <f>SUM(O196:O202)</f>
        <v>0</v>
      </c>
      <c r="P195" s="170"/>
      <c r="Q195" s="170">
        <f>SUM(Q196:Q202)</f>
        <v>0</v>
      </c>
      <c r="R195" s="170"/>
      <c r="S195" s="170"/>
      <c r="T195" s="171"/>
      <c r="U195" s="165"/>
      <c r="V195" s="165">
        <f>SUM(V196:V202)</f>
        <v>71.039999999999992</v>
      </c>
      <c r="W195" s="165"/>
      <c r="X195" s="165"/>
      <c r="AG195" t="s">
        <v>141</v>
      </c>
    </row>
    <row r="196" spans="1:60" outlineLevel="1">
      <c r="A196" s="172">
        <v>65</v>
      </c>
      <c r="B196" s="173" t="s">
        <v>398</v>
      </c>
      <c r="C196" s="189" t="s">
        <v>399</v>
      </c>
      <c r="D196" s="174" t="s">
        <v>205</v>
      </c>
      <c r="E196" s="175">
        <v>68.3</v>
      </c>
      <c r="F196" s="176"/>
      <c r="G196" s="177">
        <f>ROUND(E196*F196,2)</f>
        <v>0</v>
      </c>
      <c r="H196" s="176"/>
      <c r="I196" s="177">
        <f>ROUND(E196*H196,2)</f>
        <v>0</v>
      </c>
      <c r="J196" s="176"/>
      <c r="K196" s="177">
        <f>ROUND(E196*J196,2)</f>
        <v>0</v>
      </c>
      <c r="L196" s="177">
        <v>21</v>
      </c>
      <c r="M196" s="177">
        <f>G196*(1+L196/100)</f>
        <v>0</v>
      </c>
      <c r="N196" s="177">
        <v>0</v>
      </c>
      <c r="O196" s="177">
        <f>ROUND(E196*N196,2)</f>
        <v>0</v>
      </c>
      <c r="P196" s="177">
        <v>0</v>
      </c>
      <c r="Q196" s="177">
        <f>ROUND(E196*P196,2)</f>
        <v>0</v>
      </c>
      <c r="R196" s="177" t="s">
        <v>192</v>
      </c>
      <c r="S196" s="177" t="s">
        <v>146</v>
      </c>
      <c r="T196" s="178" t="s">
        <v>147</v>
      </c>
      <c r="U196" s="160">
        <v>0.55000000000000004</v>
      </c>
      <c r="V196" s="160">
        <f>ROUND(E196*U196,2)</f>
        <v>37.57</v>
      </c>
      <c r="W196" s="160"/>
      <c r="X196" s="160" t="s">
        <v>148</v>
      </c>
      <c r="Y196" s="151"/>
      <c r="Z196" s="151"/>
      <c r="AA196" s="151"/>
      <c r="AB196" s="151"/>
      <c r="AC196" s="151"/>
      <c r="AD196" s="151"/>
      <c r="AE196" s="151"/>
      <c r="AF196" s="151"/>
      <c r="AG196" s="151" t="s">
        <v>149</v>
      </c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</row>
    <row r="197" spans="1:60" outlineLevel="1">
      <c r="A197" s="158"/>
      <c r="B197" s="159"/>
      <c r="C197" s="190" t="s">
        <v>400</v>
      </c>
      <c r="D197" s="161"/>
      <c r="E197" s="162">
        <v>68.3</v>
      </c>
      <c r="F197" s="160"/>
      <c r="G197" s="160"/>
      <c r="H197" s="160"/>
      <c r="I197" s="160"/>
      <c r="J197" s="160"/>
      <c r="K197" s="160"/>
      <c r="L197" s="160"/>
      <c r="M197" s="160"/>
      <c r="N197" s="160"/>
      <c r="O197" s="160"/>
      <c r="P197" s="160"/>
      <c r="Q197" s="160"/>
      <c r="R197" s="160"/>
      <c r="S197" s="160"/>
      <c r="T197" s="160"/>
      <c r="U197" s="160"/>
      <c r="V197" s="160"/>
      <c r="W197" s="160"/>
      <c r="X197" s="160"/>
      <c r="Y197" s="151"/>
      <c r="Z197" s="151"/>
      <c r="AA197" s="151"/>
      <c r="AB197" s="151"/>
      <c r="AC197" s="151"/>
      <c r="AD197" s="151"/>
      <c r="AE197" s="151"/>
      <c r="AF197" s="151"/>
      <c r="AG197" s="151" t="s">
        <v>153</v>
      </c>
      <c r="AH197" s="151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</row>
    <row r="198" spans="1:60" outlineLevel="1">
      <c r="A198" s="172">
        <v>66</v>
      </c>
      <c r="B198" s="173" t="s">
        <v>401</v>
      </c>
      <c r="C198" s="189" t="s">
        <v>402</v>
      </c>
      <c r="D198" s="174" t="s">
        <v>205</v>
      </c>
      <c r="E198" s="175">
        <v>68.3</v>
      </c>
      <c r="F198" s="176"/>
      <c r="G198" s="177">
        <f>ROUND(E198*F198,2)</f>
        <v>0</v>
      </c>
      <c r="H198" s="176"/>
      <c r="I198" s="177">
        <f>ROUND(E198*H198,2)</f>
        <v>0</v>
      </c>
      <c r="J198" s="176"/>
      <c r="K198" s="177">
        <f>ROUND(E198*J198,2)</f>
        <v>0</v>
      </c>
      <c r="L198" s="177">
        <v>21</v>
      </c>
      <c r="M198" s="177">
        <f>G198*(1+L198/100)</f>
        <v>0</v>
      </c>
      <c r="N198" s="177">
        <v>0</v>
      </c>
      <c r="O198" s="177">
        <f>ROUND(E198*N198,2)</f>
        <v>0</v>
      </c>
      <c r="P198" s="177">
        <v>0</v>
      </c>
      <c r="Q198" s="177">
        <f>ROUND(E198*P198,2)</f>
        <v>0</v>
      </c>
      <c r="R198" s="177" t="s">
        <v>192</v>
      </c>
      <c r="S198" s="177" t="s">
        <v>146</v>
      </c>
      <c r="T198" s="178" t="s">
        <v>147</v>
      </c>
      <c r="U198" s="160">
        <v>0.49</v>
      </c>
      <c r="V198" s="160">
        <f>ROUND(E198*U198,2)</f>
        <v>33.47</v>
      </c>
      <c r="W198" s="160"/>
      <c r="X198" s="160" t="s">
        <v>148</v>
      </c>
      <c r="Y198" s="151"/>
      <c r="Z198" s="151"/>
      <c r="AA198" s="151"/>
      <c r="AB198" s="151"/>
      <c r="AC198" s="151"/>
      <c r="AD198" s="151"/>
      <c r="AE198" s="151"/>
      <c r="AF198" s="151"/>
      <c r="AG198" s="151" t="s">
        <v>149</v>
      </c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</row>
    <row r="199" spans="1:60" outlineLevel="1">
      <c r="A199" s="158"/>
      <c r="B199" s="159"/>
      <c r="C199" s="251" t="s">
        <v>403</v>
      </c>
      <c r="D199" s="252"/>
      <c r="E199" s="252"/>
      <c r="F199" s="252"/>
      <c r="G199" s="252"/>
      <c r="H199" s="160"/>
      <c r="I199" s="160"/>
      <c r="J199" s="160"/>
      <c r="K199" s="160"/>
      <c r="L199" s="160"/>
      <c r="M199" s="160"/>
      <c r="N199" s="160"/>
      <c r="O199" s="160"/>
      <c r="P199" s="160"/>
      <c r="Q199" s="160"/>
      <c r="R199" s="160"/>
      <c r="S199" s="160"/>
      <c r="T199" s="160"/>
      <c r="U199" s="160"/>
      <c r="V199" s="160"/>
      <c r="W199" s="160"/>
      <c r="X199" s="160"/>
      <c r="Y199" s="151"/>
      <c r="Z199" s="151"/>
      <c r="AA199" s="151"/>
      <c r="AB199" s="151"/>
      <c r="AC199" s="151"/>
      <c r="AD199" s="151"/>
      <c r="AE199" s="151"/>
      <c r="AF199" s="151"/>
      <c r="AG199" s="151" t="s">
        <v>164</v>
      </c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</row>
    <row r="200" spans="1:60" outlineLevel="1">
      <c r="A200" s="172">
        <v>67</v>
      </c>
      <c r="B200" s="173" t="s">
        <v>404</v>
      </c>
      <c r="C200" s="189" t="s">
        <v>405</v>
      </c>
      <c r="D200" s="174" t="s">
        <v>205</v>
      </c>
      <c r="E200" s="175">
        <v>2322.1999999999998</v>
      </c>
      <c r="F200" s="176"/>
      <c r="G200" s="177">
        <f>ROUND(E200*F200,2)</f>
        <v>0</v>
      </c>
      <c r="H200" s="176"/>
      <c r="I200" s="177">
        <f>ROUND(E200*H200,2)</f>
        <v>0</v>
      </c>
      <c r="J200" s="176"/>
      <c r="K200" s="177">
        <f>ROUND(E200*J200,2)</f>
        <v>0</v>
      </c>
      <c r="L200" s="177">
        <v>21</v>
      </c>
      <c r="M200" s="177">
        <f>G200*(1+L200/100)</f>
        <v>0</v>
      </c>
      <c r="N200" s="177">
        <v>0</v>
      </c>
      <c r="O200" s="177">
        <f>ROUND(E200*N200,2)</f>
        <v>0</v>
      </c>
      <c r="P200" s="177">
        <v>0</v>
      </c>
      <c r="Q200" s="177">
        <f>ROUND(E200*P200,2)</f>
        <v>0</v>
      </c>
      <c r="R200" s="177" t="s">
        <v>192</v>
      </c>
      <c r="S200" s="177" t="s">
        <v>146</v>
      </c>
      <c r="T200" s="178" t="s">
        <v>147</v>
      </c>
      <c r="U200" s="160">
        <v>0</v>
      </c>
      <c r="V200" s="160">
        <f>ROUND(E200*U200,2)</f>
        <v>0</v>
      </c>
      <c r="W200" s="160"/>
      <c r="X200" s="160" t="s">
        <v>148</v>
      </c>
      <c r="Y200" s="151"/>
      <c r="Z200" s="151"/>
      <c r="AA200" s="151"/>
      <c r="AB200" s="151"/>
      <c r="AC200" s="151"/>
      <c r="AD200" s="151"/>
      <c r="AE200" s="151"/>
      <c r="AF200" s="151"/>
      <c r="AG200" s="151" t="s">
        <v>149</v>
      </c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</row>
    <row r="201" spans="1:60" outlineLevel="1">
      <c r="A201" s="158"/>
      <c r="B201" s="159"/>
      <c r="C201" s="190" t="s">
        <v>406</v>
      </c>
      <c r="D201" s="161"/>
      <c r="E201" s="162">
        <v>2322.1999999999998</v>
      </c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51"/>
      <c r="Z201" s="151"/>
      <c r="AA201" s="151"/>
      <c r="AB201" s="151"/>
      <c r="AC201" s="151"/>
      <c r="AD201" s="151"/>
      <c r="AE201" s="151"/>
      <c r="AF201" s="151"/>
      <c r="AG201" s="151" t="s">
        <v>153</v>
      </c>
      <c r="AH201" s="151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</row>
    <row r="202" spans="1:60" outlineLevel="1">
      <c r="A202" s="180">
        <v>68</v>
      </c>
      <c r="B202" s="181" t="s">
        <v>407</v>
      </c>
      <c r="C202" s="191" t="s">
        <v>408</v>
      </c>
      <c r="D202" s="182" t="s">
        <v>205</v>
      </c>
      <c r="E202" s="183">
        <v>68.3</v>
      </c>
      <c r="F202" s="184"/>
      <c r="G202" s="185">
        <f>ROUND(E202*F202,2)</f>
        <v>0</v>
      </c>
      <c r="H202" s="184"/>
      <c r="I202" s="185">
        <f>ROUND(E202*H202,2)</f>
        <v>0</v>
      </c>
      <c r="J202" s="184"/>
      <c r="K202" s="185">
        <f>ROUND(E202*J202,2)</f>
        <v>0</v>
      </c>
      <c r="L202" s="185">
        <v>21</v>
      </c>
      <c r="M202" s="185">
        <f>G202*(1+L202/100)</f>
        <v>0</v>
      </c>
      <c r="N202" s="185">
        <v>0</v>
      </c>
      <c r="O202" s="185">
        <f>ROUND(E202*N202,2)</f>
        <v>0</v>
      </c>
      <c r="P202" s="185">
        <v>0</v>
      </c>
      <c r="Q202" s="185">
        <f>ROUND(E202*P202,2)</f>
        <v>0</v>
      </c>
      <c r="R202" s="185" t="s">
        <v>192</v>
      </c>
      <c r="S202" s="185" t="s">
        <v>409</v>
      </c>
      <c r="T202" s="186" t="s">
        <v>147</v>
      </c>
      <c r="U202" s="160">
        <v>0</v>
      </c>
      <c r="V202" s="160">
        <f>ROUND(E202*U202,2)</f>
        <v>0</v>
      </c>
      <c r="W202" s="160"/>
      <c r="X202" s="160" t="s">
        <v>148</v>
      </c>
      <c r="Y202" s="151"/>
      <c r="Z202" s="151"/>
      <c r="AA202" s="151"/>
      <c r="AB202" s="151"/>
      <c r="AC202" s="151"/>
      <c r="AD202" s="151"/>
      <c r="AE202" s="151"/>
      <c r="AF202" s="151"/>
      <c r="AG202" s="151" t="s">
        <v>149</v>
      </c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</row>
    <row r="203" spans="1:60">
      <c r="A203" s="166" t="s">
        <v>140</v>
      </c>
      <c r="B203" s="167" t="s">
        <v>112</v>
      </c>
      <c r="C203" s="188" t="s">
        <v>27</v>
      </c>
      <c r="D203" s="168"/>
      <c r="E203" s="169"/>
      <c r="F203" s="170"/>
      <c r="G203" s="170">
        <f>SUMIF(AG204:AG213,"&lt;&gt;NOR",G204:G213)</f>
        <v>0</v>
      </c>
      <c r="H203" s="170"/>
      <c r="I203" s="170">
        <f>SUM(I204:I213)</f>
        <v>0</v>
      </c>
      <c r="J203" s="170"/>
      <c r="K203" s="170">
        <f>SUM(K204:K213)</f>
        <v>0</v>
      </c>
      <c r="L203" s="170"/>
      <c r="M203" s="170">
        <f>SUM(M204:M213)</f>
        <v>0</v>
      </c>
      <c r="N203" s="170"/>
      <c r="O203" s="170">
        <f>SUM(O204:O213)</f>
        <v>0</v>
      </c>
      <c r="P203" s="170"/>
      <c r="Q203" s="170">
        <f>SUM(Q204:Q213)</f>
        <v>0</v>
      </c>
      <c r="R203" s="170"/>
      <c r="S203" s="170"/>
      <c r="T203" s="171"/>
      <c r="U203" s="165"/>
      <c r="V203" s="165">
        <f>SUM(V204:V213)</f>
        <v>0</v>
      </c>
      <c r="W203" s="165"/>
      <c r="X203" s="165"/>
      <c r="AG203" t="s">
        <v>141</v>
      </c>
    </row>
    <row r="204" spans="1:60" outlineLevel="1">
      <c r="A204" s="172">
        <v>69</v>
      </c>
      <c r="B204" s="173" t="s">
        <v>410</v>
      </c>
      <c r="C204" s="189" t="s">
        <v>411</v>
      </c>
      <c r="D204" s="174" t="s">
        <v>412</v>
      </c>
      <c r="E204" s="175">
        <v>1</v>
      </c>
      <c r="F204" s="176"/>
      <c r="G204" s="177">
        <f>ROUND(E204*F204,2)</f>
        <v>0</v>
      </c>
      <c r="H204" s="176"/>
      <c r="I204" s="177">
        <f>ROUND(E204*H204,2)</f>
        <v>0</v>
      </c>
      <c r="J204" s="176"/>
      <c r="K204" s="177">
        <f>ROUND(E204*J204,2)</f>
        <v>0</v>
      </c>
      <c r="L204" s="177">
        <v>21</v>
      </c>
      <c r="M204" s="177">
        <f>G204*(1+L204/100)</f>
        <v>0</v>
      </c>
      <c r="N204" s="177">
        <v>0</v>
      </c>
      <c r="O204" s="177">
        <f>ROUND(E204*N204,2)</f>
        <v>0</v>
      </c>
      <c r="P204" s="177">
        <v>0</v>
      </c>
      <c r="Q204" s="177">
        <f>ROUND(E204*P204,2)</f>
        <v>0</v>
      </c>
      <c r="R204" s="177"/>
      <c r="S204" s="177" t="s">
        <v>146</v>
      </c>
      <c r="T204" s="178" t="s">
        <v>292</v>
      </c>
      <c r="U204" s="160">
        <v>0</v>
      </c>
      <c r="V204" s="160">
        <f>ROUND(E204*U204,2)</f>
        <v>0</v>
      </c>
      <c r="W204" s="160"/>
      <c r="X204" s="160" t="s">
        <v>413</v>
      </c>
      <c r="Y204" s="151"/>
      <c r="Z204" s="151"/>
      <c r="AA204" s="151"/>
      <c r="AB204" s="151"/>
      <c r="AC204" s="151"/>
      <c r="AD204" s="151"/>
      <c r="AE204" s="151"/>
      <c r="AF204" s="151"/>
      <c r="AG204" s="151" t="s">
        <v>414</v>
      </c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</row>
    <row r="205" spans="1:60" outlineLevel="1">
      <c r="A205" s="158"/>
      <c r="B205" s="159"/>
      <c r="C205" s="251" t="s">
        <v>415</v>
      </c>
      <c r="D205" s="252"/>
      <c r="E205" s="252"/>
      <c r="F205" s="252"/>
      <c r="G205" s="252"/>
      <c r="H205" s="160"/>
      <c r="I205" s="160"/>
      <c r="J205" s="160"/>
      <c r="K205" s="160"/>
      <c r="L205" s="160"/>
      <c r="M205" s="160"/>
      <c r="N205" s="160"/>
      <c r="O205" s="160"/>
      <c r="P205" s="160"/>
      <c r="Q205" s="160"/>
      <c r="R205" s="160"/>
      <c r="S205" s="160"/>
      <c r="T205" s="160"/>
      <c r="U205" s="160"/>
      <c r="V205" s="160"/>
      <c r="W205" s="160"/>
      <c r="X205" s="160"/>
      <c r="Y205" s="151"/>
      <c r="Z205" s="151"/>
      <c r="AA205" s="151"/>
      <c r="AB205" s="151"/>
      <c r="AC205" s="151"/>
      <c r="AD205" s="151"/>
      <c r="AE205" s="151"/>
      <c r="AF205" s="151"/>
      <c r="AG205" s="151" t="s">
        <v>164</v>
      </c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79" t="str">
        <f>C205</f>
        <v>Zaměření a vytýčení stávajících inženýrských sítí v místě stavby z hlediska jejich ochrany při provádění stavby.</v>
      </c>
      <c r="BB205" s="151"/>
      <c r="BC205" s="151"/>
      <c r="BD205" s="151"/>
      <c r="BE205" s="151"/>
      <c r="BF205" s="151"/>
      <c r="BG205" s="151"/>
      <c r="BH205" s="151"/>
    </row>
    <row r="206" spans="1:60" outlineLevel="1">
      <c r="A206" s="172">
        <v>70</v>
      </c>
      <c r="B206" s="173" t="s">
        <v>416</v>
      </c>
      <c r="C206" s="189" t="s">
        <v>417</v>
      </c>
      <c r="D206" s="174" t="s">
        <v>412</v>
      </c>
      <c r="E206" s="175">
        <v>1</v>
      </c>
      <c r="F206" s="176"/>
      <c r="G206" s="177">
        <f>ROUND(E206*F206,2)</f>
        <v>0</v>
      </c>
      <c r="H206" s="176"/>
      <c r="I206" s="177">
        <f>ROUND(E206*H206,2)</f>
        <v>0</v>
      </c>
      <c r="J206" s="176"/>
      <c r="K206" s="177">
        <f>ROUND(E206*J206,2)</f>
        <v>0</v>
      </c>
      <c r="L206" s="177">
        <v>21</v>
      </c>
      <c r="M206" s="177">
        <f>G206*(1+L206/100)</f>
        <v>0</v>
      </c>
      <c r="N206" s="177">
        <v>0</v>
      </c>
      <c r="O206" s="177">
        <f>ROUND(E206*N206,2)</f>
        <v>0</v>
      </c>
      <c r="P206" s="177">
        <v>0</v>
      </c>
      <c r="Q206" s="177">
        <f>ROUND(E206*P206,2)</f>
        <v>0</v>
      </c>
      <c r="R206" s="177"/>
      <c r="S206" s="177" t="s">
        <v>146</v>
      </c>
      <c r="T206" s="178" t="s">
        <v>292</v>
      </c>
      <c r="U206" s="160">
        <v>0</v>
      </c>
      <c r="V206" s="160">
        <f>ROUND(E206*U206,2)</f>
        <v>0</v>
      </c>
      <c r="W206" s="160"/>
      <c r="X206" s="160" t="s">
        <v>413</v>
      </c>
      <c r="Y206" s="151"/>
      <c r="Z206" s="151"/>
      <c r="AA206" s="151"/>
      <c r="AB206" s="151"/>
      <c r="AC206" s="151"/>
      <c r="AD206" s="151"/>
      <c r="AE206" s="151"/>
      <c r="AF206" s="151"/>
      <c r="AG206" s="151" t="s">
        <v>418</v>
      </c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</row>
    <row r="207" spans="1:60" outlineLevel="1">
      <c r="A207" s="158"/>
      <c r="B207" s="159"/>
      <c r="C207" s="251" t="s">
        <v>419</v>
      </c>
      <c r="D207" s="252"/>
      <c r="E207" s="252"/>
      <c r="F207" s="252"/>
      <c r="G207" s="252"/>
      <c r="H207" s="160"/>
      <c r="I207" s="160"/>
      <c r="J207" s="160"/>
      <c r="K207" s="160"/>
      <c r="L207" s="160"/>
      <c r="M207" s="160"/>
      <c r="N207" s="160"/>
      <c r="O207" s="160"/>
      <c r="P207" s="160"/>
      <c r="Q207" s="160"/>
      <c r="R207" s="160"/>
      <c r="S207" s="160"/>
      <c r="T207" s="160"/>
      <c r="U207" s="160"/>
      <c r="V207" s="160"/>
      <c r="W207" s="160"/>
      <c r="X207" s="160"/>
      <c r="Y207" s="151"/>
      <c r="Z207" s="151"/>
      <c r="AA207" s="151"/>
      <c r="AB207" s="151"/>
      <c r="AC207" s="151"/>
      <c r="AD207" s="151"/>
      <c r="AE207" s="151"/>
      <c r="AF207" s="151"/>
      <c r="AG207" s="151" t="s">
        <v>164</v>
      </c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</row>
    <row r="208" spans="1:60" outlineLevel="1">
      <c r="A208" s="172">
        <v>71</v>
      </c>
      <c r="B208" s="173" t="s">
        <v>420</v>
      </c>
      <c r="C208" s="189" t="s">
        <v>421</v>
      </c>
      <c r="D208" s="174" t="s">
        <v>412</v>
      </c>
      <c r="E208" s="175">
        <v>1</v>
      </c>
      <c r="F208" s="176"/>
      <c r="G208" s="177">
        <f>ROUND(E208*F208,2)</f>
        <v>0</v>
      </c>
      <c r="H208" s="176"/>
      <c r="I208" s="177">
        <f>ROUND(E208*H208,2)</f>
        <v>0</v>
      </c>
      <c r="J208" s="176"/>
      <c r="K208" s="177">
        <f>ROUND(E208*J208,2)</f>
        <v>0</v>
      </c>
      <c r="L208" s="177">
        <v>21</v>
      </c>
      <c r="M208" s="177">
        <f>G208*(1+L208/100)</f>
        <v>0</v>
      </c>
      <c r="N208" s="177">
        <v>0</v>
      </c>
      <c r="O208" s="177">
        <f>ROUND(E208*N208,2)</f>
        <v>0</v>
      </c>
      <c r="P208" s="177">
        <v>0</v>
      </c>
      <c r="Q208" s="177">
        <f>ROUND(E208*P208,2)</f>
        <v>0</v>
      </c>
      <c r="R208" s="177"/>
      <c r="S208" s="177" t="s">
        <v>146</v>
      </c>
      <c r="T208" s="178" t="s">
        <v>292</v>
      </c>
      <c r="U208" s="160">
        <v>0</v>
      </c>
      <c r="V208" s="160">
        <f>ROUND(E208*U208,2)</f>
        <v>0</v>
      </c>
      <c r="W208" s="160"/>
      <c r="X208" s="160" t="s">
        <v>413</v>
      </c>
      <c r="Y208" s="151"/>
      <c r="Z208" s="151"/>
      <c r="AA208" s="151"/>
      <c r="AB208" s="151"/>
      <c r="AC208" s="151"/>
      <c r="AD208" s="151"/>
      <c r="AE208" s="151"/>
      <c r="AF208" s="151"/>
      <c r="AG208" s="151" t="s">
        <v>422</v>
      </c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</row>
    <row r="209" spans="1:60" ht="21" outlineLevel="1">
      <c r="A209" s="158"/>
      <c r="B209" s="159"/>
      <c r="C209" s="251" t="s">
        <v>423</v>
      </c>
      <c r="D209" s="252"/>
      <c r="E209" s="252"/>
      <c r="F209" s="252"/>
      <c r="G209" s="252"/>
      <c r="H209" s="160"/>
      <c r="I209" s="160"/>
      <c r="J209" s="160"/>
      <c r="K209" s="160"/>
      <c r="L209" s="160"/>
      <c r="M209" s="160"/>
      <c r="N209" s="160"/>
      <c r="O209" s="160"/>
      <c r="P209" s="160"/>
      <c r="Q209" s="160"/>
      <c r="R209" s="160"/>
      <c r="S209" s="160"/>
      <c r="T209" s="160"/>
      <c r="U209" s="160"/>
      <c r="V209" s="160"/>
      <c r="W209" s="160"/>
      <c r="X209" s="160"/>
      <c r="Y209" s="151"/>
      <c r="Z209" s="151"/>
      <c r="AA209" s="151"/>
      <c r="AB209" s="151"/>
      <c r="AC209" s="151"/>
      <c r="AD209" s="151"/>
      <c r="AE209" s="151"/>
      <c r="AF209" s="151"/>
      <c r="AG209" s="151" t="s">
        <v>164</v>
      </c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79" t="str">
        <f>C209</f>
        <v>Náklady na ztížené provádění stavebních prací v důsledku nepřerušeného provozu na staveništi nebo v případech nepřerušeného provozu v objektech v nichž se stavební práce provádí.</v>
      </c>
      <c r="BB209" s="151"/>
      <c r="BC209" s="151"/>
      <c r="BD209" s="151"/>
      <c r="BE209" s="151"/>
      <c r="BF209" s="151"/>
      <c r="BG209" s="151"/>
      <c r="BH209" s="151"/>
    </row>
    <row r="210" spans="1:60" outlineLevel="1">
      <c r="A210" s="172">
        <v>72</v>
      </c>
      <c r="B210" s="173" t="s">
        <v>424</v>
      </c>
      <c r="C210" s="189" t="s">
        <v>425</v>
      </c>
      <c r="D210" s="174" t="s">
        <v>412</v>
      </c>
      <c r="E210" s="175">
        <v>1</v>
      </c>
      <c r="F210" s="176"/>
      <c r="G210" s="177">
        <f>ROUND(E210*F210,2)</f>
        <v>0</v>
      </c>
      <c r="H210" s="176"/>
      <c r="I210" s="177">
        <f>ROUND(E210*H210,2)</f>
        <v>0</v>
      </c>
      <c r="J210" s="176"/>
      <c r="K210" s="177">
        <f>ROUND(E210*J210,2)</f>
        <v>0</v>
      </c>
      <c r="L210" s="177">
        <v>21</v>
      </c>
      <c r="M210" s="177">
        <f>G210*(1+L210/100)</f>
        <v>0</v>
      </c>
      <c r="N210" s="177">
        <v>0</v>
      </c>
      <c r="O210" s="177">
        <f>ROUND(E210*N210,2)</f>
        <v>0</v>
      </c>
      <c r="P210" s="177">
        <v>0</v>
      </c>
      <c r="Q210" s="177">
        <f>ROUND(E210*P210,2)</f>
        <v>0</v>
      </c>
      <c r="R210" s="177"/>
      <c r="S210" s="177" t="s">
        <v>146</v>
      </c>
      <c r="T210" s="178" t="s">
        <v>292</v>
      </c>
      <c r="U210" s="160">
        <v>0</v>
      </c>
      <c r="V210" s="160">
        <f>ROUND(E210*U210,2)</f>
        <v>0</v>
      </c>
      <c r="W210" s="160"/>
      <c r="X210" s="160" t="s">
        <v>413</v>
      </c>
      <c r="Y210" s="151"/>
      <c r="Z210" s="151"/>
      <c r="AA210" s="151"/>
      <c r="AB210" s="151"/>
      <c r="AC210" s="151"/>
      <c r="AD210" s="151"/>
      <c r="AE210" s="151"/>
      <c r="AF210" s="151"/>
      <c r="AG210" s="151" t="s">
        <v>418</v>
      </c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</row>
    <row r="211" spans="1:60" outlineLevel="1">
      <c r="A211" s="158"/>
      <c r="B211" s="159"/>
      <c r="C211" s="251" t="s">
        <v>426</v>
      </c>
      <c r="D211" s="252"/>
      <c r="E211" s="252"/>
      <c r="F211" s="252"/>
      <c r="G211" s="252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51"/>
      <c r="Z211" s="151"/>
      <c r="AA211" s="151"/>
      <c r="AB211" s="151"/>
      <c r="AC211" s="151"/>
      <c r="AD211" s="151"/>
      <c r="AE211" s="151"/>
      <c r="AF211" s="151"/>
      <c r="AG211" s="151" t="s">
        <v>164</v>
      </c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</row>
    <row r="212" spans="1:60" outlineLevel="1">
      <c r="A212" s="172">
        <v>73</v>
      </c>
      <c r="B212" s="173" t="s">
        <v>427</v>
      </c>
      <c r="C212" s="189" t="s">
        <v>428</v>
      </c>
      <c r="D212" s="174" t="s">
        <v>412</v>
      </c>
      <c r="E212" s="175">
        <v>1</v>
      </c>
      <c r="F212" s="176"/>
      <c r="G212" s="177">
        <f>ROUND(E212*F212,2)</f>
        <v>0</v>
      </c>
      <c r="H212" s="176"/>
      <c r="I212" s="177">
        <f>ROUND(E212*H212,2)</f>
        <v>0</v>
      </c>
      <c r="J212" s="176"/>
      <c r="K212" s="177">
        <f>ROUND(E212*J212,2)</f>
        <v>0</v>
      </c>
      <c r="L212" s="177">
        <v>21</v>
      </c>
      <c r="M212" s="177">
        <f>G212*(1+L212/100)</f>
        <v>0</v>
      </c>
      <c r="N212" s="177">
        <v>0</v>
      </c>
      <c r="O212" s="177">
        <f>ROUND(E212*N212,2)</f>
        <v>0</v>
      </c>
      <c r="P212" s="177">
        <v>0</v>
      </c>
      <c r="Q212" s="177">
        <f>ROUND(E212*P212,2)</f>
        <v>0</v>
      </c>
      <c r="R212" s="177"/>
      <c r="S212" s="177" t="s">
        <v>146</v>
      </c>
      <c r="T212" s="178" t="s">
        <v>292</v>
      </c>
      <c r="U212" s="160">
        <v>0</v>
      </c>
      <c r="V212" s="160">
        <f>ROUND(E212*U212,2)</f>
        <v>0</v>
      </c>
      <c r="W212" s="160"/>
      <c r="X212" s="160" t="s">
        <v>413</v>
      </c>
      <c r="Y212" s="151"/>
      <c r="Z212" s="151"/>
      <c r="AA212" s="151"/>
      <c r="AB212" s="151"/>
      <c r="AC212" s="151"/>
      <c r="AD212" s="151"/>
      <c r="AE212" s="151"/>
      <c r="AF212" s="151"/>
      <c r="AG212" s="151" t="s">
        <v>414</v>
      </c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</row>
    <row r="213" spans="1:60" ht="21" outlineLevel="1">
      <c r="A213" s="158"/>
      <c r="B213" s="159"/>
      <c r="C213" s="251" t="s">
        <v>429</v>
      </c>
      <c r="D213" s="252"/>
      <c r="E213" s="252"/>
      <c r="F213" s="252"/>
      <c r="G213" s="252"/>
      <c r="H213" s="160"/>
      <c r="I213" s="160"/>
      <c r="J213" s="160"/>
      <c r="K213" s="160"/>
      <c r="L213" s="160"/>
      <c r="M213" s="160"/>
      <c r="N213" s="160"/>
      <c r="O213" s="160"/>
      <c r="P213" s="160"/>
      <c r="Q213" s="160"/>
      <c r="R213" s="160"/>
      <c r="S213" s="160"/>
      <c r="T213" s="160"/>
      <c r="U213" s="160"/>
      <c r="V213" s="160"/>
      <c r="W213" s="160"/>
      <c r="X213" s="160"/>
      <c r="Y213" s="151"/>
      <c r="Z213" s="151"/>
      <c r="AA213" s="151"/>
      <c r="AB213" s="151"/>
      <c r="AC213" s="151"/>
      <c r="AD213" s="151"/>
      <c r="AE213" s="151"/>
      <c r="AF213" s="151"/>
      <c r="AG213" s="151" t="s">
        <v>164</v>
      </c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79" t="str">
        <f>C213</f>
        <v>Náklady zhotovitele, související s prováděním zkoušek a revizí předepsaných technickými normami nebo objednatelem a které jsou pro provedení díla nezbytné.</v>
      </c>
      <c r="BB213" s="151"/>
      <c r="BC213" s="151"/>
      <c r="BD213" s="151"/>
      <c r="BE213" s="151"/>
      <c r="BF213" s="151"/>
      <c r="BG213" s="151"/>
      <c r="BH213" s="151"/>
    </row>
    <row r="214" spans="1:60">
      <c r="A214" s="166" t="s">
        <v>140</v>
      </c>
      <c r="B214" s="167" t="s">
        <v>113</v>
      </c>
      <c r="C214" s="188" t="s">
        <v>28</v>
      </c>
      <c r="D214" s="168"/>
      <c r="E214" s="169"/>
      <c r="F214" s="170"/>
      <c r="G214" s="170">
        <f>SUMIF(AG215:AG220,"&lt;&gt;NOR",G215:G220)</f>
        <v>0</v>
      </c>
      <c r="H214" s="170"/>
      <c r="I214" s="170">
        <f>SUM(I215:I220)</f>
        <v>0</v>
      </c>
      <c r="J214" s="170"/>
      <c r="K214" s="170">
        <f>SUM(K215:K220)</f>
        <v>0</v>
      </c>
      <c r="L214" s="170"/>
      <c r="M214" s="170">
        <f>SUM(M215:M220)</f>
        <v>0</v>
      </c>
      <c r="N214" s="170"/>
      <c r="O214" s="170">
        <f>SUM(O215:O220)</f>
        <v>0</v>
      </c>
      <c r="P214" s="170"/>
      <c r="Q214" s="170">
        <f>SUM(Q215:Q220)</f>
        <v>0</v>
      </c>
      <c r="R214" s="170"/>
      <c r="S214" s="170"/>
      <c r="T214" s="171"/>
      <c r="U214" s="165"/>
      <c r="V214" s="165">
        <f>SUM(V215:V220)</f>
        <v>0</v>
      </c>
      <c r="W214" s="165"/>
      <c r="X214" s="165"/>
      <c r="AG214" t="s">
        <v>141</v>
      </c>
    </row>
    <row r="215" spans="1:60" outlineLevel="1">
      <c r="A215" s="172">
        <v>74</v>
      </c>
      <c r="B215" s="173" t="s">
        <v>430</v>
      </c>
      <c r="C215" s="189" t="s">
        <v>431</v>
      </c>
      <c r="D215" s="174" t="s">
        <v>412</v>
      </c>
      <c r="E215" s="175">
        <v>1</v>
      </c>
      <c r="F215" s="176"/>
      <c r="G215" s="177">
        <f>ROUND(E215*F215,2)</f>
        <v>0</v>
      </c>
      <c r="H215" s="176"/>
      <c r="I215" s="177">
        <f>ROUND(E215*H215,2)</f>
        <v>0</v>
      </c>
      <c r="J215" s="176"/>
      <c r="K215" s="177">
        <f>ROUND(E215*J215,2)</f>
        <v>0</v>
      </c>
      <c r="L215" s="177">
        <v>21</v>
      </c>
      <c r="M215" s="177">
        <f>G215*(1+L215/100)</f>
        <v>0</v>
      </c>
      <c r="N215" s="177">
        <v>0</v>
      </c>
      <c r="O215" s="177">
        <f>ROUND(E215*N215,2)</f>
        <v>0</v>
      </c>
      <c r="P215" s="177">
        <v>0</v>
      </c>
      <c r="Q215" s="177">
        <f>ROUND(E215*P215,2)</f>
        <v>0</v>
      </c>
      <c r="R215" s="177"/>
      <c r="S215" s="177" t="s">
        <v>146</v>
      </c>
      <c r="T215" s="178" t="s">
        <v>292</v>
      </c>
      <c r="U215" s="160">
        <v>0</v>
      </c>
      <c r="V215" s="160">
        <f>ROUND(E215*U215,2)</f>
        <v>0</v>
      </c>
      <c r="W215" s="160"/>
      <c r="X215" s="160" t="s">
        <v>413</v>
      </c>
      <c r="Y215" s="151"/>
      <c r="Z215" s="151"/>
      <c r="AA215" s="151"/>
      <c r="AB215" s="151"/>
      <c r="AC215" s="151"/>
      <c r="AD215" s="151"/>
      <c r="AE215" s="151"/>
      <c r="AF215" s="151"/>
      <c r="AG215" s="151" t="s">
        <v>418</v>
      </c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</row>
    <row r="216" spans="1:60" ht="21" outlineLevel="1">
      <c r="A216" s="158"/>
      <c r="B216" s="159"/>
      <c r="C216" s="251" t="s">
        <v>432</v>
      </c>
      <c r="D216" s="252"/>
      <c r="E216" s="252"/>
      <c r="F216" s="252"/>
      <c r="G216" s="252"/>
      <c r="H216" s="160"/>
      <c r="I216" s="160"/>
      <c r="J216" s="160"/>
      <c r="K216" s="160"/>
      <c r="L216" s="160"/>
      <c r="M216" s="160"/>
      <c r="N216" s="160"/>
      <c r="O216" s="160"/>
      <c r="P216" s="160"/>
      <c r="Q216" s="160"/>
      <c r="R216" s="160"/>
      <c r="S216" s="160"/>
      <c r="T216" s="160"/>
      <c r="U216" s="160"/>
      <c r="V216" s="160"/>
      <c r="W216" s="160"/>
      <c r="X216" s="160"/>
      <c r="Y216" s="151"/>
      <c r="Z216" s="151"/>
      <c r="AA216" s="151"/>
      <c r="AB216" s="151"/>
      <c r="AC216" s="151"/>
      <c r="AD216" s="151"/>
      <c r="AE216" s="151"/>
      <c r="AF216" s="151"/>
      <c r="AG216" s="151" t="s">
        <v>164</v>
      </c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79" t="str">
        <f>C216</f>
        <v>Náklady spojené s vypracováním projektové dokumentace, většinou v obsahu a rozsahu projektové dokumentace pro provádění stavby, ale mohou zde být obsaženy i náklady na jiné stupně projektové dokumentace, pokud jsou součástí požadavků objednatele.</v>
      </c>
      <c r="BB216" s="151"/>
      <c r="BC216" s="151"/>
      <c r="BD216" s="151"/>
      <c r="BE216" s="151"/>
      <c r="BF216" s="151"/>
      <c r="BG216" s="151"/>
      <c r="BH216" s="151"/>
    </row>
    <row r="217" spans="1:60" outlineLevel="1">
      <c r="A217" s="172">
        <v>75</v>
      </c>
      <c r="B217" s="173" t="s">
        <v>433</v>
      </c>
      <c r="C217" s="189" t="s">
        <v>434</v>
      </c>
      <c r="D217" s="174" t="s">
        <v>412</v>
      </c>
      <c r="E217" s="175">
        <v>1</v>
      </c>
      <c r="F217" s="176"/>
      <c r="G217" s="177">
        <f>ROUND(E217*F217,2)</f>
        <v>0</v>
      </c>
      <c r="H217" s="176"/>
      <c r="I217" s="177">
        <f>ROUND(E217*H217,2)</f>
        <v>0</v>
      </c>
      <c r="J217" s="176"/>
      <c r="K217" s="177">
        <f>ROUND(E217*J217,2)</f>
        <v>0</v>
      </c>
      <c r="L217" s="177">
        <v>21</v>
      </c>
      <c r="M217" s="177">
        <f>G217*(1+L217/100)</f>
        <v>0</v>
      </c>
      <c r="N217" s="177">
        <v>0</v>
      </c>
      <c r="O217" s="177">
        <f>ROUND(E217*N217,2)</f>
        <v>0</v>
      </c>
      <c r="P217" s="177">
        <v>0</v>
      </c>
      <c r="Q217" s="177">
        <f>ROUND(E217*P217,2)</f>
        <v>0</v>
      </c>
      <c r="R217" s="177"/>
      <c r="S217" s="177" t="s">
        <v>146</v>
      </c>
      <c r="T217" s="178" t="s">
        <v>292</v>
      </c>
      <c r="U217" s="160">
        <v>0</v>
      </c>
      <c r="V217" s="160">
        <f>ROUND(E217*U217,2)</f>
        <v>0</v>
      </c>
      <c r="W217" s="160"/>
      <c r="X217" s="160" t="s">
        <v>413</v>
      </c>
      <c r="Y217" s="151"/>
      <c r="Z217" s="151"/>
      <c r="AA217" s="151"/>
      <c r="AB217" s="151"/>
      <c r="AC217" s="151"/>
      <c r="AD217" s="151"/>
      <c r="AE217" s="151"/>
      <c r="AF217" s="151"/>
      <c r="AG217" s="151" t="s">
        <v>414</v>
      </c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</row>
    <row r="218" spans="1:60" outlineLevel="1">
      <c r="A218" s="158"/>
      <c r="B218" s="159"/>
      <c r="C218" s="251" t="s">
        <v>435</v>
      </c>
      <c r="D218" s="252"/>
      <c r="E218" s="252"/>
      <c r="F218" s="252"/>
      <c r="G218" s="252"/>
      <c r="H218" s="160"/>
      <c r="I218" s="160"/>
      <c r="J218" s="160"/>
      <c r="K218" s="160"/>
      <c r="L218" s="160"/>
      <c r="M218" s="160"/>
      <c r="N218" s="160"/>
      <c r="O218" s="160"/>
      <c r="P218" s="160"/>
      <c r="Q218" s="160"/>
      <c r="R218" s="160"/>
      <c r="S218" s="160"/>
      <c r="T218" s="160"/>
      <c r="U218" s="160"/>
      <c r="V218" s="160"/>
      <c r="W218" s="160"/>
      <c r="X218" s="160"/>
      <c r="Y218" s="151"/>
      <c r="Z218" s="151"/>
      <c r="AA218" s="151"/>
      <c r="AB218" s="151"/>
      <c r="AC218" s="151"/>
      <c r="AD218" s="151"/>
      <c r="AE218" s="151"/>
      <c r="AF218" s="151"/>
      <c r="AG218" s="151" t="s">
        <v>164</v>
      </c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79" t="str">
        <f>C218</f>
        <v>Náklady na vyhotovení dokumentace skutečného provedení stavby a její předání objednateli v požadované formě a požadovaném počtu.</v>
      </c>
      <c r="BB218" s="151"/>
      <c r="BC218" s="151"/>
      <c r="BD218" s="151"/>
      <c r="BE218" s="151"/>
      <c r="BF218" s="151"/>
      <c r="BG218" s="151"/>
      <c r="BH218" s="151"/>
    </row>
    <row r="219" spans="1:60" outlineLevel="1">
      <c r="A219" s="172">
        <v>76</v>
      </c>
      <c r="B219" s="173" t="s">
        <v>436</v>
      </c>
      <c r="C219" s="189" t="s">
        <v>437</v>
      </c>
      <c r="D219" s="174" t="s">
        <v>412</v>
      </c>
      <c r="E219" s="175">
        <v>1</v>
      </c>
      <c r="F219" s="176"/>
      <c r="G219" s="177">
        <f>ROUND(E219*F219,2)</f>
        <v>0</v>
      </c>
      <c r="H219" s="176"/>
      <c r="I219" s="177">
        <f>ROUND(E219*H219,2)</f>
        <v>0</v>
      </c>
      <c r="J219" s="176"/>
      <c r="K219" s="177">
        <f>ROUND(E219*J219,2)</f>
        <v>0</v>
      </c>
      <c r="L219" s="177">
        <v>21</v>
      </c>
      <c r="M219" s="177">
        <f>G219*(1+L219/100)</f>
        <v>0</v>
      </c>
      <c r="N219" s="177">
        <v>0</v>
      </c>
      <c r="O219" s="177">
        <f>ROUND(E219*N219,2)</f>
        <v>0</v>
      </c>
      <c r="P219" s="177">
        <v>0</v>
      </c>
      <c r="Q219" s="177">
        <f>ROUND(E219*P219,2)</f>
        <v>0</v>
      </c>
      <c r="R219" s="177"/>
      <c r="S219" s="177" t="s">
        <v>146</v>
      </c>
      <c r="T219" s="178" t="s">
        <v>292</v>
      </c>
      <c r="U219" s="160">
        <v>0</v>
      </c>
      <c r="V219" s="160">
        <f>ROUND(E219*U219,2)</f>
        <v>0</v>
      </c>
      <c r="W219" s="160"/>
      <c r="X219" s="160" t="s">
        <v>413</v>
      </c>
      <c r="Y219" s="151"/>
      <c r="Z219" s="151"/>
      <c r="AA219" s="151"/>
      <c r="AB219" s="151"/>
      <c r="AC219" s="151"/>
      <c r="AD219" s="151"/>
      <c r="AE219" s="151"/>
      <c r="AF219" s="151"/>
      <c r="AG219" s="151" t="s">
        <v>414</v>
      </c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</row>
    <row r="220" spans="1:60" outlineLevel="1">
      <c r="A220" s="158"/>
      <c r="B220" s="159"/>
      <c r="C220" s="251" t="s">
        <v>438</v>
      </c>
      <c r="D220" s="252"/>
      <c r="E220" s="252"/>
      <c r="F220" s="252"/>
      <c r="G220" s="252"/>
      <c r="H220" s="160"/>
      <c r="I220" s="160"/>
      <c r="J220" s="160"/>
      <c r="K220" s="160"/>
      <c r="L220" s="160"/>
      <c r="M220" s="160"/>
      <c r="N220" s="160"/>
      <c r="O220" s="160"/>
      <c r="P220" s="160"/>
      <c r="Q220" s="160"/>
      <c r="R220" s="160"/>
      <c r="S220" s="160"/>
      <c r="T220" s="160"/>
      <c r="U220" s="160"/>
      <c r="V220" s="160"/>
      <c r="W220" s="160"/>
      <c r="X220" s="160"/>
      <c r="Y220" s="151"/>
      <c r="Z220" s="151"/>
      <c r="AA220" s="151"/>
      <c r="AB220" s="151"/>
      <c r="AC220" s="151"/>
      <c r="AD220" s="151"/>
      <c r="AE220" s="151"/>
      <c r="AF220" s="151"/>
      <c r="AG220" s="151" t="s">
        <v>164</v>
      </c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79" t="str">
        <f>C220</f>
        <v>Náklady zhotovitele, které vzniknou v souvislosti s povinnostmi zhotovitele při předání a převzetí díla.</v>
      </c>
      <c r="BB220" s="151"/>
      <c r="BC220" s="151"/>
      <c r="BD220" s="151"/>
      <c r="BE220" s="151"/>
      <c r="BF220" s="151"/>
      <c r="BG220" s="151"/>
      <c r="BH220" s="151"/>
    </row>
    <row r="221" spans="1:60">
      <c r="A221" s="3"/>
      <c r="B221" s="4"/>
      <c r="C221" s="193"/>
      <c r="D221" s="6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AE221">
        <v>15</v>
      </c>
      <c r="AF221">
        <v>21</v>
      </c>
      <c r="AG221" t="s">
        <v>127</v>
      </c>
    </row>
    <row r="222" spans="1:60">
      <c r="A222" s="154"/>
      <c r="B222" s="155" t="s">
        <v>29</v>
      </c>
      <c r="C222" s="194"/>
      <c r="D222" s="156"/>
      <c r="E222" s="157"/>
      <c r="F222" s="157"/>
      <c r="G222" s="187">
        <f>G8+G18+G23+G30+G32+G34+G41+G45+G137+G160+G185+G190+G192+G195+G203+G214</f>
        <v>0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AE222">
        <f>SUMIF(L7:L220,AE221,G7:G220)</f>
        <v>0</v>
      </c>
      <c r="AF222">
        <f>SUMIF(L7:L220,AF221,G7:G220)</f>
        <v>0</v>
      </c>
      <c r="AG222" t="s">
        <v>439</v>
      </c>
    </row>
    <row r="223" spans="1:60">
      <c r="C223" s="195"/>
      <c r="D223" s="10"/>
      <c r="AG223" t="s">
        <v>440</v>
      </c>
    </row>
    <row r="224" spans="1:60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/XD15TB6Wa+BKuP7G6NgLLpCxe0WB2cKfMVaCBQJfzJxSt81PAYlSy3j4lMFZWOZ3EOrxHRsRdQqfy+oTeHE2w==" saltValue="3WAC2JPRvUpWIJdUTWIZhw==" spinCount="100000" sheet="1"/>
  <mergeCells count="42">
    <mergeCell ref="C13:G13"/>
    <mergeCell ref="A1:G1"/>
    <mergeCell ref="C2:G2"/>
    <mergeCell ref="C3:G3"/>
    <mergeCell ref="C4:G4"/>
    <mergeCell ref="C10:G10"/>
    <mergeCell ref="C89:G89"/>
    <mergeCell ref="C16:G16"/>
    <mergeCell ref="C17:G17"/>
    <mergeCell ref="C20:G20"/>
    <mergeCell ref="C25:G25"/>
    <mergeCell ref="C28:G28"/>
    <mergeCell ref="C29:G29"/>
    <mergeCell ref="C43:G43"/>
    <mergeCell ref="C70:G70"/>
    <mergeCell ref="C73:G73"/>
    <mergeCell ref="C79:G79"/>
    <mergeCell ref="C83:G83"/>
    <mergeCell ref="C175:G175"/>
    <mergeCell ref="C110:G110"/>
    <mergeCell ref="C115:G115"/>
    <mergeCell ref="C139:G139"/>
    <mergeCell ref="C141:G141"/>
    <mergeCell ref="C143:G143"/>
    <mergeCell ref="C145:G145"/>
    <mergeCell ref="C147:G147"/>
    <mergeCell ref="C158:G158"/>
    <mergeCell ref="C163:G163"/>
    <mergeCell ref="C168:G168"/>
    <mergeCell ref="C170:G170"/>
    <mergeCell ref="C220:G220"/>
    <mergeCell ref="C179:G179"/>
    <mergeCell ref="C182:G182"/>
    <mergeCell ref="C188:G188"/>
    <mergeCell ref="C199:G199"/>
    <mergeCell ref="C205:G205"/>
    <mergeCell ref="C207:G207"/>
    <mergeCell ref="C209:G209"/>
    <mergeCell ref="C211:G211"/>
    <mergeCell ref="C213:G213"/>
    <mergeCell ref="C216:G216"/>
    <mergeCell ref="C218:G218"/>
  </mergeCells>
  <pageMargins left="0.59055118110236204" right="0.196850393700787" top="0.78740157499999996" bottom="0.78740157499999996" header="0.3" footer="0.3"/>
  <pageSetup paperSize="9" orientation="landscape" copies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5546875" style="125" customWidth="1"/>
    <col min="3" max="3" width="63.33203125" style="125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>
      <c r="A1" s="257" t="s">
        <v>114</v>
      </c>
      <c r="B1" s="257"/>
      <c r="C1" s="257"/>
      <c r="D1" s="257"/>
      <c r="E1" s="257"/>
      <c r="F1" s="257"/>
      <c r="G1" s="257"/>
      <c r="AG1" t="s">
        <v>115</v>
      </c>
    </row>
    <row r="2" spans="1:60" ht="24.9" customHeight="1">
      <c r="A2" s="143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116</v>
      </c>
    </row>
    <row r="3" spans="1:60" ht="24.9" customHeight="1">
      <c r="A3" s="143" t="s">
        <v>8</v>
      </c>
      <c r="B3" s="49" t="s">
        <v>43</v>
      </c>
      <c r="C3" s="258" t="s">
        <v>44</v>
      </c>
      <c r="D3" s="259"/>
      <c r="E3" s="259"/>
      <c r="F3" s="259"/>
      <c r="G3" s="260"/>
      <c r="AC3" s="125" t="s">
        <v>116</v>
      </c>
      <c r="AG3" t="s">
        <v>117</v>
      </c>
    </row>
    <row r="4" spans="1:60" ht="24.9" customHeight="1">
      <c r="A4" s="144" t="s">
        <v>9</v>
      </c>
      <c r="B4" s="145" t="s">
        <v>47</v>
      </c>
      <c r="C4" s="261" t="s">
        <v>48</v>
      </c>
      <c r="D4" s="262"/>
      <c r="E4" s="262"/>
      <c r="F4" s="262"/>
      <c r="G4" s="263"/>
      <c r="AG4" t="s">
        <v>118</v>
      </c>
    </row>
    <row r="5" spans="1:60">
      <c r="D5" s="10"/>
    </row>
    <row r="6" spans="1:60" ht="39.6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>
      <c r="A8" s="166" t="s">
        <v>140</v>
      </c>
      <c r="B8" s="167" t="s">
        <v>59</v>
      </c>
      <c r="C8" s="188" t="s">
        <v>60</v>
      </c>
      <c r="D8" s="168"/>
      <c r="E8" s="169"/>
      <c r="F8" s="170"/>
      <c r="G8" s="170">
        <f>SUMIF(AG9:AG26,"&lt;&gt;NOR",G9:G26)</f>
        <v>0</v>
      </c>
      <c r="H8" s="170"/>
      <c r="I8" s="170">
        <f>SUM(I9:I26)</f>
        <v>0</v>
      </c>
      <c r="J8" s="170"/>
      <c r="K8" s="170">
        <f>SUM(K9:K26)</f>
        <v>0</v>
      </c>
      <c r="L8" s="170"/>
      <c r="M8" s="170">
        <f>SUM(M9:M26)</f>
        <v>0</v>
      </c>
      <c r="N8" s="170"/>
      <c r="O8" s="170">
        <f>SUM(O9:O26)</f>
        <v>0</v>
      </c>
      <c r="P8" s="170"/>
      <c r="Q8" s="170">
        <f>SUM(Q9:Q26)</f>
        <v>0</v>
      </c>
      <c r="R8" s="170"/>
      <c r="S8" s="170"/>
      <c r="T8" s="171"/>
      <c r="U8" s="165"/>
      <c r="V8" s="165">
        <f>SUM(V9:V26)</f>
        <v>0</v>
      </c>
      <c r="W8" s="165"/>
      <c r="X8" s="165"/>
      <c r="AG8" t="s">
        <v>141</v>
      </c>
    </row>
    <row r="9" spans="1:60" outlineLevel="1">
      <c r="A9" s="180">
        <v>1</v>
      </c>
      <c r="B9" s="181" t="s">
        <v>441</v>
      </c>
      <c r="C9" s="191" t="s">
        <v>442</v>
      </c>
      <c r="D9" s="182" t="s">
        <v>443</v>
      </c>
      <c r="E9" s="183">
        <v>2</v>
      </c>
      <c r="F9" s="184"/>
      <c r="G9" s="185">
        <f t="shared" ref="G9:G26" si="0">ROUND(E9*F9,2)</f>
        <v>0</v>
      </c>
      <c r="H9" s="184"/>
      <c r="I9" s="185">
        <f t="shared" ref="I9:I26" si="1">ROUND(E9*H9,2)</f>
        <v>0</v>
      </c>
      <c r="J9" s="184"/>
      <c r="K9" s="185">
        <f t="shared" ref="K9:K26" si="2">ROUND(E9*J9,2)</f>
        <v>0</v>
      </c>
      <c r="L9" s="185">
        <v>21</v>
      </c>
      <c r="M9" s="185">
        <f t="shared" ref="M9:M26" si="3">G9*(1+L9/100)</f>
        <v>0</v>
      </c>
      <c r="N9" s="185">
        <v>0</v>
      </c>
      <c r="O9" s="185">
        <f t="shared" ref="O9:O26" si="4">ROUND(E9*N9,2)</f>
        <v>0</v>
      </c>
      <c r="P9" s="185">
        <v>0</v>
      </c>
      <c r="Q9" s="185">
        <f t="shared" ref="Q9:Q26" si="5">ROUND(E9*P9,2)</f>
        <v>0</v>
      </c>
      <c r="R9" s="185"/>
      <c r="S9" s="185" t="s">
        <v>291</v>
      </c>
      <c r="T9" s="186" t="s">
        <v>292</v>
      </c>
      <c r="U9" s="160">
        <v>0</v>
      </c>
      <c r="V9" s="160">
        <f t="shared" ref="V9:V26" si="6">ROUND(E9*U9,2)</f>
        <v>0</v>
      </c>
      <c r="W9" s="160"/>
      <c r="X9" s="160" t="s">
        <v>148</v>
      </c>
      <c r="Y9" s="151"/>
      <c r="Z9" s="151"/>
      <c r="AA9" s="151"/>
      <c r="AB9" s="151"/>
      <c r="AC9" s="151"/>
      <c r="AD9" s="151"/>
      <c r="AE9" s="151"/>
      <c r="AF9" s="151"/>
      <c r="AG9" s="151" t="s">
        <v>444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80">
        <v>2</v>
      </c>
      <c r="B10" s="181" t="s">
        <v>445</v>
      </c>
      <c r="C10" s="191" t="s">
        <v>446</v>
      </c>
      <c r="D10" s="182" t="s">
        <v>210</v>
      </c>
      <c r="E10" s="183">
        <v>290</v>
      </c>
      <c r="F10" s="184"/>
      <c r="G10" s="185">
        <f t="shared" si="0"/>
        <v>0</v>
      </c>
      <c r="H10" s="184"/>
      <c r="I10" s="185">
        <f t="shared" si="1"/>
        <v>0</v>
      </c>
      <c r="J10" s="184"/>
      <c r="K10" s="185">
        <f t="shared" si="2"/>
        <v>0</v>
      </c>
      <c r="L10" s="185">
        <v>21</v>
      </c>
      <c r="M10" s="185">
        <f t="shared" si="3"/>
        <v>0</v>
      </c>
      <c r="N10" s="185">
        <v>0</v>
      </c>
      <c r="O10" s="185">
        <f t="shared" si="4"/>
        <v>0</v>
      </c>
      <c r="P10" s="185">
        <v>0</v>
      </c>
      <c r="Q10" s="185">
        <f t="shared" si="5"/>
        <v>0</v>
      </c>
      <c r="R10" s="185"/>
      <c r="S10" s="185" t="s">
        <v>291</v>
      </c>
      <c r="T10" s="186" t="s">
        <v>292</v>
      </c>
      <c r="U10" s="160">
        <v>0</v>
      </c>
      <c r="V10" s="160">
        <f t="shared" si="6"/>
        <v>0</v>
      </c>
      <c r="W10" s="160"/>
      <c r="X10" s="160" t="s">
        <v>148</v>
      </c>
      <c r="Y10" s="151"/>
      <c r="Z10" s="151"/>
      <c r="AA10" s="151"/>
      <c r="AB10" s="151"/>
      <c r="AC10" s="151"/>
      <c r="AD10" s="151"/>
      <c r="AE10" s="151"/>
      <c r="AF10" s="151"/>
      <c r="AG10" s="151" t="s">
        <v>444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80">
        <v>3</v>
      </c>
      <c r="B11" s="181" t="s">
        <v>447</v>
      </c>
      <c r="C11" s="191" t="s">
        <v>448</v>
      </c>
      <c r="D11" s="182" t="s">
        <v>210</v>
      </c>
      <c r="E11" s="183">
        <v>36</v>
      </c>
      <c r="F11" s="184"/>
      <c r="G11" s="185">
        <f t="shared" si="0"/>
        <v>0</v>
      </c>
      <c r="H11" s="184"/>
      <c r="I11" s="185">
        <f t="shared" si="1"/>
        <v>0</v>
      </c>
      <c r="J11" s="184"/>
      <c r="K11" s="185">
        <f t="shared" si="2"/>
        <v>0</v>
      </c>
      <c r="L11" s="185">
        <v>21</v>
      </c>
      <c r="M11" s="185">
        <f t="shared" si="3"/>
        <v>0</v>
      </c>
      <c r="N11" s="185">
        <v>0</v>
      </c>
      <c r="O11" s="185">
        <f t="shared" si="4"/>
        <v>0</v>
      </c>
      <c r="P11" s="185">
        <v>0</v>
      </c>
      <c r="Q11" s="185">
        <f t="shared" si="5"/>
        <v>0</v>
      </c>
      <c r="R11" s="185"/>
      <c r="S11" s="185" t="s">
        <v>291</v>
      </c>
      <c r="T11" s="186" t="s">
        <v>292</v>
      </c>
      <c r="U11" s="160">
        <v>0</v>
      </c>
      <c r="V11" s="160">
        <f t="shared" si="6"/>
        <v>0</v>
      </c>
      <c r="W11" s="160"/>
      <c r="X11" s="160" t="s">
        <v>148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444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80">
        <v>4</v>
      </c>
      <c r="B12" s="181" t="s">
        <v>449</v>
      </c>
      <c r="C12" s="191" t="s">
        <v>450</v>
      </c>
      <c r="D12" s="182" t="s">
        <v>451</v>
      </c>
      <c r="E12" s="183">
        <v>4</v>
      </c>
      <c r="F12" s="184"/>
      <c r="G12" s="185">
        <f t="shared" si="0"/>
        <v>0</v>
      </c>
      <c r="H12" s="184"/>
      <c r="I12" s="185">
        <f t="shared" si="1"/>
        <v>0</v>
      </c>
      <c r="J12" s="184"/>
      <c r="K12" s="185">
        <f t="shared" si="2"/>
        <v>0</v>
      </c>
      <c r="L12" s="185">
        <v>21</v>
      </c>
      <c r="M12" s="185">
        <f t="shared" si="3"/>
        <v>0</v>
      </c>
      <c r="N12" s="185">
        <v>0</v>
      </c>
      <c r="O12" s="185">
        <f t="shared" si="4"/>
        <v>0</v>
      </c>
      <c r="P12" s="185">
        <v>0</v>
      </c>
      <c r="Q12" s="185">
        <f t="shared" si="5"/>
        <v>0</v>
      </c>
      <c r="R12" s="185"/>
      <c r="S12" s="185" t="s">
        <v>291</v>
      </c>
      <c r="T12" s="186" t="s">
        <v>292</v>
      </c>
      <c r="U12" s="160">
        <v>0</v>
      </c>
      <c r="V12" s="160">
        <f t="shared" si="6"/>
        <v>0</v>
      </c>
      <c r="W12" s="160"/>
      <c r="X12" s="160" t="s">
        <v>148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444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outlineLevel="1">
      <c r="A13" s="180">
        <v>5</v>
      </c>
      <c r="B13" s="181" t="s">
        <v>452</v>
      </c>
      <c r="C13" s="191" t="s">
        <v>453</v>
      </c>
      <c r="D13" s="182" t="s">
        <v>451</v>
      </c>
      <c r="E13" s="183">
        <v>2</v>
      </c>
      <c r="F13" s="184"/>
      <c r="G13" s="185">
        <f t="shared" si="0"/>
        <v>0</v>
      </c>
      <c r="H13" s="184"/>
      <c r="I13" s="185">
        <f t="shared" si="1"/>
        <v>0</v>
      </c>
      <c r="J13" s="184"/>
      <c r="K13" s="185">
        <f t="shared" si="2"/>
        <v>0</v>
      </c>
      <c r="L13" s="185">
        <v>21</v>
      </c>
      <c r="M13" s="185">
        <f t="shared" si="3"/>
        <v>0</v>
      </c>
      <c r="N13" s="185">
        <v>0</v>
      </c>
      <c r="O13" s="185">
        <f t="shared" si="4"/>
        <v>0</v>
      </c>
      <c r="P13" s="185">
        <v>0</v>
      </c>
      <c r="Q13" s="185">
        <f t="shared" si="5"/>
        <v>0</v>
      </c>
      <c r="R13" s="185"/>
      <c r="S13" s="185" t="s">
        <v>291</v>
      </c>
      <c r="T13" s="186" t="s">
        <v>292</v>
      </c>
      <c r="U13" s="160">
        <v>0</v>
      </c>
      <c r="V13" s="160">
        <f t="shared" si="6"/>
        <v>0</v>
      </c>
      <c r="W13" s="160"/>
      <c r="X13" s="160" t="s">
        <v>148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444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80">
        <v>6</v>
      </c>
      <c r="B14" s="181" t="s">
        <v>454</v>
      </c>
      <c r="C14" s="191" t="s">
        <v>455</v>
      </c>
      <c r="D14" s="182" t="s">
        <v>451</v>
      </c>
      <c r="E14" s="183">
        <v>4</v>
      </c>
      <c r="F14" s="184"/>
      <c r="G14" s="185">
        <f t="shared" si="0"/>
        <v>0</v>
      </c>
      <c r="H14" s="184"/>
      <c r="I14" s="185">
        <f t="shared" si="1"/>
        <v>0</v>
      </c>
      <c r="J14" s="184"/>
      <c r="K14" s="185">
        <f t="shared" si="2"/>
        <v>0</v>
      </c>
      <c r="L14" s="185">
        <v>21</v>
      </c>
      <c r="M14" s="185">
        <f t="shared" si="3"/>
        <v>0</v>
      </c>
      <c r="N14" s="185">
        <v>0</v>
      </c>
      <c r="O14" s="185">
        <f t="shared" si="4"/>
        <v>0</v>
      </c>
      <c r="P14" s="185">
        <v>0</v>
      </c>
      <c r="Q14" s="185">
        <f t="shared" si="5"/>
        <v>0</v>
      </c>
      <c r="R14" s="185"/>
      <c r="S14" s="185" t="s">
        <v>291</v>
      </c>
      <c r="T14" s="186" t="s">
        <v>292</v>
      </c>
      <c r="U14" s="160">
        <v>0</v>
      </c>
      <c r="V14" s="160">
        <f t="shared" si="6"/>
        <v>0</v>
      </c>
      <c r="W14" s="160"/>
      <c r="X14" s="160" t="s">
        <v>148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444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80">
        <v>7</v>
      </c>
      <c r="B15" s="181" t="s">
        <v>456</v>
      </c>
      <c r="C15" s="191" t="s">
        <v>457</v>
      </c>
      <c r="D15" s="182" t="s">
        <v>451</v>
      </c>
      <c r="E15" s="183">
        <v>1</v>
      </c>
      <c r="F15" s="184"/>
      <c r="G15" s="185">
        <f t="shared" si="0"/>
        <v>0</v>
      </c>
      <c r="H15" s="184"/>
      <c r="I15" s="185">
        <f t="shared" si="1"/>
        <v>0</v>
      </c>
      <c r="J15" s="184"/>
      <c r="K15" s="185">
        <f t="shared" si="2"/>
        <v>0</v>
      </c>
      <c r="L15" s="185">
        <v>21</v>
      </c>
      <c r="M15" s="185">
        <f t="shared" si="3"/>
        <v>0</v>
      </c>
      <c r="N15" s="185">
        <v>0</v>
      </c>
      <c r="O15" s="185">
        <f t="shared" si="4"/>
        <v>0</v>
      </c>
      <c r="P15" s="185">
        <v>0</v>
      </c>
      <c r="Q15" s="185">
        <f t="shared" si="5"/>
        <v>0</v>
      </c>
      <c r="R15" s="185"/>
      <c r="S15" s="185" t="s">
        <v>291</v>
      </c>
      <c r="T15" s="186" t="s">
        <v>292</v>
      </c>
      <c r="U15" s="160">
        <v>0</v>
      </c>
      <c r="V15" s="160">
        <f t="shared" si="6"/>
        <v>0</v>
      </c>
      <c r="W15" s="160"/>
      <c r="X15" s="160" t="s">
        <v>148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444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80">
        <v>8</v>
      </c>
      <c r="B16" s="181" t="s">
        <v>458</v>
      </c>
      <c r="C16" s="191" t="s">
        <v>459</v>
      </c>
      <c r="D16" s="182" t="s">
        <v>210</v>
      </c>
      <c r="E16" s="183">
        <v>90</v>
      </c>
      <c r="F16" s="184"/>
      <c r="G16" s="185">
        <f t="shared" si="0"/>
        <v>0</v>
      </c>
      <c r="H16" s="184"/>
      <c r="I16" s="185">
        <f t="shared" si="1"/>
        <v>0</v>
      </c>
      <c r="J16" s="184"/>
      <c r="K16" s="185">
        <f t="shared" si="2"/>
        <v>0</v>
      </c>
      <c r="L16" s="185">
        <v>21</v>
      </c>
      <c r="M16" s="185">
        <f t="shared" si="3"/>
        <v>0</v>
      </c>
      <c r="N16" s="185">
        <v>0</v>
      </c>
      <c r="O16" s="185">
        <f t="shared" si="4"/>
        <v>0</v>
      </c>
      <c r="P16" s="185">
        <v>0</v>
      </c>
      <c r="Q16" s="185">
        <f t="shared" si="5"/>
        <v>0</v>
      </c>
      <c r="R16" s="185"/>
      <c r="S16" s="185" t="s">
        <v>291</v>
      </c>
      <c r="T16" s="186" t="s">
        <v>292</v>
      </c>
      <c r="U16" s="160">
        <v>0</v>
      </c>
      <c r="V16" s="160">
        <f t="shared" si="6"/>
        <v>0</v>
      </c>
      <c r="W16" s="160"/>
      <c r="X16" s="160" t="s">
        <v>148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444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80">
        <v>9</v>
      </c>
      <c r="B17" s="181" t="s">
        <v>460</v>
      </c>
      <c r="C17" s="191" t="s">
        <v>461</v>
      </c>
      <c r="D17" s="182" t="s">
        <v>451</v>
      </c>
      <c r="E17" s="183">
        <v>125</v>
      </c>
      <c r="F17" s="184"/>
      <c r="G17" s="185">
        <f t="shared" si="0"/>
        <v>0</v>
      </c>
      <c r="H17" s="184"/>
      <c r="I17" s="185">
        <f t="shared" si="1"/>
        <v>0</v>
      </c>
      <c r="J17" s="184"/>
      <c r="K17" s="185">
        <f t="shared" si="2"/>
        <v>0</v>
      </c>
      <c r="L17" s="185">
        <v>21</v>
      </c>
      <c r="M17" s="185">
        <f t="shared" si="3"/>
        <v>0</v>
      </c>
      <c r="N17" s="185">
        <v>0</v>
      </c>
      <c r="O17" s="185">
        <f t="shared" si="4"/>
        <v>0</v>
      </c>
      <c r="P17" s="185">
        <v>0</v>
      </c>
      <c r="Q17" s="185">
        <f t="shared" si="5"/>
        <v>0</v>
      </c>
      <c r="R17" s="185"/>
      <c r="S17" s="185" t="s">
        <v>291</v>
      </c>
      <c r="T17" s="186" t="s">
        <v>292</v>
      </c>
      <c r="U17" s="160">
        <v>0</v>
      </c>
      <c r="V17" s="160">
        <f t="shared" si="6"/>
        <v>0</v>
      </c>
      <c r="W17" s="160"/>
      <c r="X17" s="160" t="s">
        <v>148</v>
      </c>
      <c r="Y17" s="151"/>
      <c r="Z17" s="151"/>
      <c r="AA17" s="151"/>
      <c r="AB17" s="151"/>
      <c r="AC17" s="151"/>
      <c r="AD17" s="151"/>
      <c r="AE17" s="151"/>
      <c r="AF17" s="151"/>
      <c r="AG17" s="151" t="s">
        <v>444</v>
      </c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80">
        <v>10</v>
      </c>
      <c r="B18" s="181" t="s">
        <v>462</v>
      </c>
      <c r="C18" s="191" t="s">
        <v>463</v>
      </c>
      <c r="D18" s="182" t="s">
        <v>451</v>
      </c>
      <c r="E18" s="183">
        <v>68</v>
      </c>
      <c r="F18" s="184"/>
      <c r="G18" s="185">
        <f t="shared" si="0"/>
        <v>0</v>
      </c>
      <c r="H18" s="184"/>
      <c r="I18" s="185">
        <f t="shared" si="1"/>
        <v>0</v>
      </c>
      <c r="J18" s="184"/>
      <c r="K18" s="185">
        <f t="shared" si="2"/>
        <v>0</v>
      </c>
      <c r="L18" s="185">
        <v>21</v>
      </c>
      <c r="M18" s="185">
        <f t="shared" si="3"/>
        <v>0</v>
      </c>
      <c r="N18" s="185">
        <v>0</v>
      </c>
      <c r="O18" s="185">
        <f t="shared" si="4"/>
        <v>0</v>
      </c>
      <c r="P18" s="185">
        <v>0</v>
      </c>
      <c r="Q18" s="185">
        <f t="shared" si="5"/>
        <v>0</v>
      </c>
      <c r="R18" s="185"/>
      <c r="S18" s="185" t="s">
        <v>291</v>
      </c>
      <c r="T18" s="186" t="s">
        <v>292</v>
      </c>
      <c r="U18" s="160">
        <v>0</v>
      </c>
      <c r="V18" s="160">
        <f t="shared" si="6"/>
        <v>0</v>
      </c>
      <c r="W18" s="160"/>
      <c r="X18" s="160" t="s">
        <v>148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444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80">
        <v>11</v>
      </c>
      <c r="B19" s="181" t="s">
        <v>464</v>
      </c>
      <c r="C19" s="191" t="s">
        <v>465</v>
      </c>
      <c r="D19" s="182" t="s">
        <v>451</v>
      </c>
      <c r="E19" s="183">
        <v>28</v>
      </c>
      <c r="F19" s="184"/>
      <c r="G19" s="185">
        <f t="shared" si="0"/>
        <v>0</v>
      </c>
      <c r="H19" s="184"/>
      <c r="I19" s="185">
        <f t="shared" si="1"/>
        <v>0</v>
      </c>
      <c r="J19" s="184"/>
      <c r="K19" s="185">
        <f t="shared" si="2"/>
        <v>0</v>
      </c>
      <c r="L19" s="185">
        <v>21</v>
      </c>
      <c r="M19" s="185">
        <f t="shared" si="3"/>
        <v>0</v>
      </c>
      <c r="N19" s="185">
        <v>0</v>
      </c>
      <c r="O19" s="185">
        <f t="shared" si="4"/>
        <v>0</v>
      </c>
      <c r="P19" s="185">
        <v>0</v>
      </c>
      <c r="Q19" s="185">
        <f t="shared" si="5"/>
        <v>0</v>
      </c>
      <c r="R19" s="185"/>
      <c r="S19" s="185" t="s">
        <v>291</v>
      </c>
      <c r="T19" s="186" t="s">
        <v>292</v>
      </c>
      <c r="U19" s="160">
        <v>0</v>
      </c>
      <c r="V19" s="160">
        <f t="shared" si="6"/>
        <v>0</v>
      </c>
      <c r="W19" s="160"/>
      <c r="X19" s="160" t="s">
        <v>148</v>
      </c>
      <c r="Y19" s="151"/>
      <c r="Z19" s="151"/>
      <c r="AA19" s="151"/>
      <c r="AB19" s="151"/>
      <c r="AC19" s="151"/>
      <c r="AD19" s="151"/>
      <c r="AE19" s="151"/>
      <c r="AF19" s="151"/>
      <c r="AG19" s="151" t="s">
        <v>444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80">
        <v>12</v>
      </c>
      <c r="B20" s="181" t="s">
        <v>466</v>
      </c>
      <c r="C20" s="191" t="s">
        <v>467</v>
      </c>
      <c r="D20" s="182" t="s">
        <v>451</v>
      </c>
      <c r="E20" s="183">
        <v>8</v>
      </c>
      <c r="F20" s="184"/>
      <c r="G20" s="185">
        <f t="shared" si="0"/>
        <v>0</v>
      </c>
      <c r="H20" s="184"/>
      <c r="I20" s="185">
        <f t="shared" si="1"/>
        <v>0</v>
      </c>
      <c r="J20" s="184"/>
      <c r="K20" s="185">
        <f t="shared" si="2"/>
        <v>0</v>
      </c>
      <c r="L20" s="185">
        <v>21</v>
      </c>
      <c r="M20" s="185">
        <f t="shared" si="3"/>
        <v>0</v>
      </c>
      <c r="N20" s="185">
        <v>0</v>
      </c>
      <c r="O20" s="185">
        <f t="shared" si="4"/>
        <v>0</v>
      </c>
      <c r="P20" s="185">
        <v>0</v>
      </c>
      <c r="Q20" s="185">
        <f t="shared" si="5"/>
        <v>0</v>
      </c>
      <c r="R20" s="185"/>
      <c r="S20" s="185" t="s">
        <v>291</v>
      </c>
      <c r="T20" s="186" t="s">
        <v>292</v>
      </c>
      <c r="U20" s="160">
        <v>0</v>
      </c>
      <c r="V20" s="160">
        <f t="shared" si="6"/>
        <v>0</v>
      </c>
      <c r="W20" s="160"/>
      <c r="X20" s="160" t="s">
        <v>148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444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outlineLevel="1">
      <c r="A21" s="180">
        <v>13</v>
      </c>
      <c r="B21" s="181" t="s">
        <v>468</v>
      </c>
      <c r="C21" s="191" t="s">
        <v>469</v>
      </c>
      <c r="D21" s="182" t="s">
        <v>451</v>
      </c>
      <c r="E21" s="183">
        <v>95</v>
      </c>
      <c r="F21" s="184"/>
      <c r="G21" s="185">
        <f t="shared" si="0"/>
        <v>0</v>
      </c>
      <c r="H21" s="184"/>
      <c r="I21" s="185">
        <f t="shared" si="1"/>
        <v>0</v>
      </c>
      <c r="J21" s="184"/>
      <c r="K21" s="185">
        <f t="shared" si="2"/>
        <v>0</v>
      </c>
      <c r="L21" s="185">
        <v>21</v>
      </c>
      <c r="M21" s="185">
        <f t="shared" si="3"/>
        <v>0</v>
      </c>
      <c r="N21" s="185">
        <v>0</v>
      </c>
      <c r="O21" s="185">
        <f t="shared" si="4"/>
        <v>0</v>
      </c>
      <c r="P21" s="185">
        <v>0</v>
      </c>
      <c r="Q21" s="185">
        <f t="shared" si="5"/>
        <v>0</v>
      </c>
      <c r="R21" s="185"/>
      <c r="S21" s="185" t="s">
        <v>291</v>
      </c>
      <c r="T21" s="186" t="s">
        <v>292</v>
      </c>
      <c r="U21" s="160">
        <v>0</v>
      </c>
      <c r="V21" s="160">
        <f t="shared" si="6"/>
        <v>0</v>
      </c>
      <c r="W21" s="160"/>
      <c r="X21" s="160" t="s">
        <v>148</v>
      </c>
      <c r="Y21" s="151"/>
      <c r="Z21" s="151"/>
      <c r="AA21" s="151"/>
      <c r="AB21" s="151"/>
      <c r="AC21" s="151"/>
      <c r="AD21" s="151"/>
      <c r="AE21" s="151"/>
      <c r="AF21" s="151"/>
      <c r="AG21" s="151" t="s">
        <v>444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</row>
    <row r="22" spans="1:60" outlineLevel="1">
      <c r="A22" s="180">
        <v>14</v>
      </c>
      <c r="B22" s="181" t="s">
        <v>470</v>
      </c>
      <c r="C22" s="191" t="s">
        <v>471</v>
      </c>
      <c r="D22" s="182" t="s">
        <v>451</v>
      </c>
      <c r="E22" s="183">
        <v>9</v>
      </c>
      <c r="F22" s="184"/>
      <c r="G22" s="185">
        <f t="shared" si="0"/>
        <v>0</v>
      </c>
      <c r="H22" s="184"/>
      <c r="I22" s="185">
        <f t="shared" si="1"/>
        <v>0</v>
      </c>
      <c r="J22" s="184"/>
      <c r="K22" s="185">
        <f t="shared" si="2"/>
        <v>0</v>
      </c>
      <c r="L22" s="185">
        <v>21</v>
      </c>
      <c r="M22" s="185">
        <f t="shared" si="3"/>
        <v>0</v>
      </c>
      <c r="N22" s="185">
        <v>0</v>
      </c>
      <c r="O22" s="185">
        <f t="shared" si="4"/>
        <v>0</v>
      </c>
      <c r="P22" s="185">
        <v>0</v>
      </c>
      <c r="Q22" s="185">
        <f t="shared" si="5"/>
        <v>0</v>
      </c>
      <c r="R22" s="185"/>
      <c r="S22" s="185" t="s">
        <v>291</v>
      </c>
      <c r="T22" s="186" t="s">
        <v>292</v>
      </c>
      <c r="U22" s="160">
        <v>0</v>
      </c>
      <c r="V22" s="160">
        <f t="shared" si="6"/>
        <v>0</v>
      </c>
      <c r="W22" s="160"/>
      <c r="X22" s="160" t="s">
        <v>148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444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outlineLevel="1">
      <c r="A23" s="180">
        <v>15</v>
      </c>
      <c r="B23" s="181" t="s">
        <v>472</v>
      </c>
      <c r="C23" s="191" t="s">
        <v>473</v>
      </c>
      <c r="D23" s="182" t="s">
        <v>451</v>
      </c>
      <c r="E23" s="183">
        <v>5</v>
      </c>
      <c r="F23" s="184"/>
      <c r="G23" s="185">
        <f t="shared" si="0"/>
        <v>0</v>
      </c>
      <c r="H23" s="184"/>
      <c r="I23" s="185">
        <f t="shared" si="1"/>
        <v>0</v>
      </c>
      <c r="J23" s="184"/>
      <c r="K23" s="185">
        <f t="shared" si="2"/>
        <v>0</v>
      </c>
      <c r="L23" s="185">
        <v>21</v>
      </c>
      <c r="M23" s="185">
        <f t="shared" si="3"/>
        <v>0</v>
      </c>
      <c r="N23" s="185">
        <v>0</v>
      </c>
      <c r="O23" s="185">
        <f t="shared" si="4"/>
        <v>0</v>
      </c>
      <c r="P23" s="185">
        <v>0</v>
      </c>
      <c r="Q23" s="185">
        <f t="shared" si="5"/>
        <v>0</v>
      </c>
      <c r="R23" s="185"/>
      <c r="S23" s="185" t="s">
        <v>291</v>
      </c>
      <c r="T23" s="186" t="s">
        <v>292</v>
      </c>
      <c r="U23" s="160">
        <v>0</v>
      </c>
      <c r="V23" s="160">
        <f t="shared" si="6"/>
        <v>0</v>
      </c>
      <c r="W23" s="160"/>
      <c r="X23" s="160" t="s">
        <v>148</v>
      </c>
      <c r="Y23" s="151"/>
      <c r="Z23" s="151"/>
      <c r="AA23" s="151"/>
      <c r="AB23" s="151"/>
      <c r="AC23" s="151"/>
      <c r="AD23" s="151"/>
      <c r="AE23" s="151"/>
      <c r="AF23" s="151"/>
      <c r="AG23" s="151" t="s">
        <v>444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</row>
    <row r="24" spans="1:60" outlineLevel="1">
      <c r="A24" s="180">
        <v>16</v>
      </c>
      <c r="B24" s="181" t="s">
        <v>474</v>
      </c>
      <c r="C24" s="191" t="s">
        <v>475</v>
      </c>
      <c r="D24" s="182" t="s">
        <v>451</v>
      </c>
      <c r="E24" s="183">
        <v>8</v>
      </c>
      <c r="F24" s="184"/>
      <c r="G24" s="185">
        <f t="shared" si="0"/>
        <v>0</v>
      </c>
      <c r="H24" s="184"/>
      <c r="I24" s="185">
        <f t="shared" si="1"/>
        <v>0</v>
      </c>
      <c r="J24" s="184"/>
      <c r="K24" s="185">
        <f t="shared" si="2"/>
        <v>0</v>
      </c>
      <c r="L24" s="185">
        <v>21</v>
      </c>
      <c r="M24" s="185">
        <f t="shared" si="3"/>
        <v>0</v>
      </c>
      <c r="N24" s="185">
        <v>0</v>
      </c>
      <c r="O24" s="185">
        <f t="shared" si="4"/>
        <v>0</v>
      </c>
      <c r="P24" s="185">
        <v>0</v>
      </c>
      <c r="Q24" s="185">
        <f t="shared" si="5"/>
        <v>0</v>
      </c>
      <c r="R24" s="185"/>
      <c r="S24" s="185" t="s">
        <v>291</v>
      </c>
      <c r="T24" s="186" t="s">
        <v>292</v>
      </c>
      <c r="U24" s="160">
        <v>0</v>
      </c>
      <c r="V24" s="160">
        <f t="shared" si="6"/>
        <v>0</v>
      </c>
      <c r="W24" s="160"/>
      <c r="X24" s="160" t="s">
        <v>148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444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80">
        <v>17</v>
      </c>
      <c r="B25" s="181" t="s">
        <v>476</v>
      </c>
      <c r="C25" s="191" t="s">
        <v>477</v>
      </c>
      <c r="D25" s="182" t="s">
        <v>0</v>
      </c>
      <c r="E25" s="183">
        <v>6</v>
      </c>
      <c r="F25" s="184"/>
      <c r="G25" s="185">
        <f t="shared" si="0"/>
        <v>0</v>
      </c>
      <c r="H25" s="184"/>
      <c r="I25" s="185">
        <f t="shared" si="1"/>
        <v>0</v>
      </c>
      <c r="J25" s="184"/>
      <c r="K25" s="185">
        <f t="shared" si="2"/>
        <v>0</v>
      </c>
      <c r="L25" s="185">
        <v>21</v>
      </c>
      <c r="M25" s="185">
        <f t="shared" si="3"/>
        <v>0</v>
      </c>
      <c r="N25" s="185">
        <v>0</v>
      </c>
      <c r="O25" s="185">
        <f t="shared" si="4"/>
        <v>0</v>
      </c>
      <c r="P25" s="185">
        <v>0</v>
      </c>
      <c r="Q25" s="185">
        <f t="shared" si="5"/>
        <v>0</v>
      </c>
      <c r="R25" s="185"/>
      <c r="S25" s="185" t="s">
        <v>291</v>
      </c>
      <c r="T25" s="186" t="s">
        <v>292</v>
      </c>
      <c r="U25" s="160">
        <v>0</v>
      </c>
      <c r="V25" s="160">
        <f t="shared" si="6"/>
        <v>0</v>
      </c>
      <c r="W25" s="160"/>
      <c r="X25" s="160" t="s">
        <v>148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444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80">
        <v>18</v>
      </c>
      <c r="B26" s="181" t="s">
        <v>478</v>
      </c>
      <c r="C26" s="191" t="s">
        <v>479</v>
      </c>
      <c r="D26" s="182" t="s">
        <v>0</v>
      </c>
      <c r="E26" s="183">
        <v>3</v>
      </c>
      <c r="F26" s="184"/>
      <c r="G26" s="185">
        <f t="shared" si="0"/>
        <v>0</v>
      </c>
      <c r="H26" s="184"/>
      <c r="I26" s="185">
        <f t="shared" si="1"/>
        <v>0</v>
      </c>
      <c r="J26" s="184"/>
      <c r="K26" s="185">
        <f t="shared" si="2"/>
        <v>0</v>
      </c>
      <c r="L26" s="185">
        <v>21</v>
      </c>
      <c r="M26" s="185">
        <f t="shared" si="3"/>
        <v>0</v>
      </c>
      <c r="N26" s="185">
        <v>0</v>
      </c>
      <c r="O26" s="185">
        <f t="shared" si="4"/>
        <v>0</v>
      </c>
      <c r="P26" s="185">
        <v>0</v>
      </c>
      <c r="Q26" s="185">
        <f t="shared" si="5"/>
        <v>0</v>
      </c>
      <c r="R26" s="185" t="s">
        <v>170</v>
      </c>
      <c r="S26" s="185" t="s">
        <v>146</v>
      </c>
      <c r="T26" s="186" t="s">
        <v>292</v>
      </c>
      <c r="U26" s="160">
        <v>0</v>
      </c>
      <c r="V26" s="160">
        <f t="shared" si="6"/>
        <v>0</v>
      </c>
      <c r="W26" s="160"/>
      <c r="X26" s="160" t="s">
        <v>171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172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>
      <c r="A27" s="166" t="s">
        <v>140</v>
      </c>
      <c r="B27" s="167" t="s">
        <v>61</v>
      </c>
      <c r="C27" s="188" t="s">
        <v>62</v>
      </c>
      <c r="D27" s="168"/>
      <c r="E27" s="169"/>
      <c r="F27" s="170"/>
      <c r="G27" s="170">
        <f>SUMIF(AG28:AG38,"&lt;&gt;NOR",G28:G38)</f>
        <v>0</v>
      </c>
      <c r="H27" s="170"/>
      <c r="I27" s="170">
        <f>SUM(I28:I38)</f>
        <v>0</v>
      </c>
      <c r="J27" s="170"/>
      <c r="K27" s="170">
        <f>SUM(K28:K38)</f>
        <v>0</v>
      </c>
      <c r="L27" s="170"/>
      <c r="M27" s="170">
        <f>SUM(M28:M38)</f>
        <v>0</v>
      </c>
      <c r="N27" s="170"/>
      <c r="O27" s="170">
        <f>SUM(O28:O38)</f>
        <v>0</v>
      </c>
      <c r="P27" s="170"/>
      <c r="Q27" s="170">
        <f>SUM(Q28:Q38)</f>
        <v>0</v>
      </c>
      <c r="R27" s="170"/>
      <c r="S27" s="170"/>
      <c r="T27" s="171"/>
      <c r="U27" s="165"/>
      <c r="V27" s="165">
        <f>SUM(V28:V38)</f>
        <v>88.990000000000009</v>
      </c>
      <c r="W27" s="165"/>
      <c r="X27" s="165"/>
      <c r="AG27" t="s">
        <v>141</v>
      </c>
    </row>
    <row r="28" spans="1:60" outlineLevel="1">
      <c r="A28" s="180">
        <v>19</v>
      </c>
      <c r="B28" s="181" t="s">
        <v>480</v>
      </c>
      <c r="C28" s="191" t="s">
        <v>481</v>
      </c>
      <c r="D28" s="182" t="s">
        <v>210</v>
      </c>
      <c r="E28" s="183">
        <v>290</v>
      </c>
      <c r="F28" s="184"/>
      <c r="G28" s="185">
        <f t="shared" ref="G28:G38" si="7">ROUND(E28*F28,2)</f>
        <v>0</v>
      </c>
      <c r="H28" s="184"/>
      <c r="I28" s="185">
        <f t="shared" ref="I28:I38" si="8">ROUND(E28*H28,2)</f>
        <v>0</v>
      </c>
      <c r="J28" s="184"/>
      <c r="K28" s="185">
        <f t="shared" ref="K28:K38" si="9">ROUND(E28*J28,2)</f>
        <v>0</v>
      </c>
      <c r="L28" s="185">
        <v>21</v>
      </c>
      <c r="M28" s="185">
        <f t="shared" ref="M28:M38" si="10">G28*(1+L28/100)</f>
        <v>0</v>
      </c>
      <c r="N28" s="185">
        <v>0</v>
      </c>
      <c r="O28" s="185">
        <f t="shared" ref="O28:O38" si="11">ROUND(E28*N28,2)</f>
        <v>0</v>
      </c>
      <c r="P28" s="185">
        <v>0</v>
      </c>
      <c r="Q28" s="185">
        <f t="shared" ref="Q28:Q38" si="12">ROUND(E28*P28,2)</f>
        <v>0</v>
      </c>
      <c r="R28" s="185" t="s">
        <v>103</v>
      </c>
      <c r="S28" s="185" t="s">
        <v>146</v>
      </c>
      <c r="T28" s="186" t="s">
        <v>292</v>
      </c>
      <c r="U28" s="160">
        <v>0.10299999999999999</v>
      </c>
      <c r="V28" s="160">
        <f t="shared" ref="V28:V38" si="13">ROUND(E28*U28,2)</f>
        <v>29.87</v>
      </c>
      <c r="W28" s="160"/>
      <c r="X28" s="160" t="s">
        <v>148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444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80">
        <v>20</v>
      </c>
      <c r="B29" s="181" t="s">
        <v>482</v>
      </c>
      <c r="C29" s="191" t="s">
        <v>483</v>
      </c>
      <c r="D29" s="182" t="s">
        <v>210</v>
      </c>
      <c r="E29" s="183">
        <v>36</v>
      </c>
      <c r="F29" s="184"/>
      <c r="G29" s="185">
        <f t="shared" si="7"/>
        <v>0</v>
      </c>
      <c r="H29" s="184"/>
      <c r="I29" s="185">
        <f t="shared" si="8"/>
        <v>0</v>
      </c>
      <c r="J29" s="184"/>
      <c r="K29" s="185">
        <f t="shared" si="9"/>
        <v>0</v>
      </c>
      <c r="L29" s="185">
        <v>21</v>
      </c>
      <c r="M29" s="185">
        <f t="shared" si="10"/>
        <v>0</v>
      </c>
      <c r="N29" s="185">
        <v>0</v>
      </c>
      <c r="O29" s="185">
        <f t="shared" si="11"/>
        <v>0</v>
      </c>
      <c r="P29" s="185">
        <v>0</v>
      </c>
      <c r="Q29" s="185">
        <f t="shared" si="12"/>
        <v>0</v>
      </c>
      <c r="R29" s="185" t="s">
        <v>103</v>
      </c>
      <c r="S29" s="185" t="s">
        <v>146</v>
      </c>
      <c r="T29" s="186" t="s">
        <v>292</v>
      </c>
      <c r="U29" s="160">
        <v>0.13950000000000001</v>
      </c>
      <c r="V29" s="160">
        <f t="shared" si="13"/>
        <v>5.0199999999999996</v>
      </c>
      <c r="W29" s="160"/>
      <c r="X29" s="160" t="s">
        <v>148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444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ht="20.399999999999999" outlineLevel="1">
      <c r="A30" s="180">
        <v>21</v>
      </c>
      <c r="B30" s="181" t="s">
        <v>484</v>
      </c>
      <c r="C30" s="191" t="s">
        <v>485</v>
      </c>
      <c r="D30" s="182" t="s">
        <v>451</v>
      </c>
      <c r="E30" s="183">
        <v>1</v>
      </c>
      <c r="F30" s="184"/>
      <c r="G30" s="185">
        <f t="shared" si="7"/>
        <v>0</v>
      </c>
      <c r="H30" s="184"/>
      <c r="I30" s="185">
        <f t="shared" si="8"/>
        <v>0</v>
      </c>
      <c r="J30" s="184"/>
      <c r="K30" s="185">
        <f t="shared" si="9"/>
        <v>0</v>
      </c>
      <c r="L30" s="185">
        <v>21</v>
      </c>
      <c r="M30" s="185">
        <f t="shared" si="10"/>
        <v>0</v>
      </c>
      <c r="N30" s="185">
        <v>0</v>
      </c>
      <c r="O30" s="185">
        <f t="shared" si="11"/>
        <v>0</v>
      </c>
      <c r="P30" s="185">
        <v>0</v>
      </c>
      <c r="Q30" s="185">
        <f t="shared" si="12"/>
        <v>0</v>
      </c>
      <c r="R30" s="185" t="s">
        <v>103</v>
      </c>
      <c r="S30" s="185" t="s">
        <v>146</v>
      </c>
      <c r="T30" s="186" t="s">
        <v>292</v>
      </c>
      <c r="U30" s="160">
        <v>0.23200000000000001</v>
      </c>
      <c r="V30" s="160">
        <f t="shared" si="13"/>
        <v>0.23</v>
      </c>
      <c r="W30" s="160"/>
      <c r="X30" s="160" t="s">
        <v>148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444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80">
        <v>22</v>
      </c>
      <c r="B31" s="181" t="s">
        <v>486</v>
      </c>
      <c r="C31" s="191" t="s">
        <v>487</v>
      </c>
      <c r="D31" s="182" t="s">
        <v>451</v>
      </c>
      <c r="E31" s="183">
        <v>9</v>
      </c>
      <c r="F31" s="184"/>
      <c r="G31" s="185">
        <f t="shared" si="7"/>
        <v>0</v>
      </c>
      <c r="H31" s="184"/>
      <c r="I31" s="185">
        <f t="shared" si="8"/>
        <v>0</v>
      </c>
      <c r="J31" s="184"/>
      <c r="K31" s="185">
        <f t="shared" si="9"/>
        <v>0</v>
      </c>
      <c r="L31" s="185">
        <v>21</v>
      </c>
      <c r="M31" s="185">
        <f t="shared" si="10"/>
        <v>0</v>
      </c>
      <c r="N31" s="185">
        <v>0</v>
      </c>
      <c r="O31" s="185">
        <f t="shared" si="11"/>
        <v>0</v>
      </c>
      <c r="P31" s="185">
        <v>0</v>
      </c>
      <c r="Q31" s="185">
        <f t="shared" si="12"/>
        <v>0</v>
      </c>
      <c r="R31" s="185"/>
      <c r="S31" s="185" t="s">
        <v>291</v>
      </c>
      <c r="T31" s="186" t="s">
        <v>292</v>
      </c>
      <c r="U31" s="160">
        <v>0</v>
      </c>
      <c r="V31" s="160">
        <f t="shared" si="13"/>
        <v>0</v>
      </c>
      <c r="W31" s="160"/>
      <c r="X31" s="160" t="s">
        <v>148</v>
      </c>
      <c r="Y31" s="151"/>
      <c r="Z31" s="151"/>
      <c r="AA31" s="151"/>
      <c r="AB31" s="151"/>
      <c r="AC31" s="151"/>
      <c r="AD31" s="151"/>
      <c r="AE31" s="151"/>
      <c r="AF31" s="151"/>
      <c r="AG31" s="151" t="s">
        <v>444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ht="20.399999999999999" outlineLevel="1">
      <c r="A32" s="180">
        <v>23</v>
      </c>
      <c r="B32" s="181" t="s">
        <v>488</v>
      </c>
      <c r="C32" s="191" t="s">
        <v>489</v>
      </c>
      <c r="D32" s="182" t="s">
        <v>210</v>
      </c>
      <c r="E32" s="183">
        <v>90</v>
      </c>
      <c r="F32" s="184"/>
      <c r="G32" s="185">
        <f t="shared" si="7"/>
        <v>0</v>
      </c>
      <c r="H32" s="184"/>
      <c r="I32" s="185">
        <f t="shared" si="8"/>
        <v>0</v>
      </c>
      <c r="J32" s="184"/>
      <c r="K32" s="185">
        <f t="shared" si="9"/>
        <v>0</v>
      </c>
      <c r="L32" s="185">
        <v>21</v>
      </c>
      <c r="M32" s="185">
        <f t="shared" si="10"/>
        <v>0</v>
      </c>
      <c r="N32" s="185">
        <v>0</v>
      </c>
      <c r="O32" s="185">
        <f t="shared" si="11"/>
        <v>0</v>
      </c>
      <c r="P32" s="185">
        <v>0</v>
      </c>
      <c r="Q32" s="185">
        <f t="shared" si="12"/>
        <v>0</v>
      </c>
      <c r="R32" s="185" t="s">
        <v>103</v>
      </c>
      <c r="S32" s="185" t="s">
        <v>146</v>
      </c>
      <c r="T32" s="186" t="s">
        <v>292</v>
      </c>
      <c r="U32" s="160">
        <v>0.12</v>
      </c>
      <c r="V32" s="160">
        <f t="shared" si="13"/>
        <v>10.8</v>
      </c>
      <c r="W32" s="160"/>
      <c r="X32" s="160" t="s">
        <v>148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444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80">
        <v>24</v>
      </c>
      <c r="B33" s="181" t="s">
        <v>490</v>
      </c>
      <c r="C33" s="191" t="s">
        <v>491</v>
      </c>
      <c r="D33" s="182" t="s">
        <v>451</v>
      </c>
      <c r="E33" s="183">
        <v>8</v>
      </c>
      <c r="F33" s="184"/>
      <c r="G33" s="185">
        <f t="shared" si="7"/>
        <v>0</v>
      </c>
      <c r="H33" s="184"/>
      <c r="I33" s="185">
        <f t="shared" si="8"/>
        <v>0</v>
      </c>
      <c r="J33" s="184"/>
      <c r="K33" s="185">
        <f t="shared" si="9"/>
        <v>0</v>
      </c>
      <c r="L33" s="185">
        <v>21</v>
      </c>
      <c r="M33" s="185">
        <f t="shared" si="10"/>
        <v>0</v>
      </c>
      <c r="N33" s="185">
        <v>0</v>
      </c>
      <c r="O33" s="185">
        <f t="shared" si="11"/>
        <v>0</v>
      </c>
      <c r="P33" s="185">
        <v>0</v>
      </c>
      <c r="Q33" s="185">
        <f t="shared" si="12"/>
        <v>0</v>
      </c>
      <c r="R33" s="185" t="s">
        <v>103</v>
      </c>
      <c r="S33" s="185" t="s">
        <v>146</v>
      </c>
      <c r="T33" s="186" t="s">
        <v>292</v>
      </c>
      <c r="U33" s="160">
        <v>0.11</v>
      </c>
      <c r="V33" s="160">
        <f t="shared" si="13"/>
        <v>0.88</v>
      </c>
      <c r="W33" s="160"/>
      <c r="X33" s="160" t="s">
        <v>148</v>
      </c>
      <c r="Y33" s="151"/>
      <c r="Z33" s="151"/>
      <c r="AA33" s="151"/>
      <c r="AB33" s="151"/>
      <c r="AC33" s="151"/>
      <c r="AD33" s="151"/>
      <c r="AE33" s="151"/>
      <c r="AF33" s="151"/>
      <c r="AG33" s="151" t="s">
        <v>444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80">
        <v>25</v>
      </c>
      <c r="B34" s="181" t="s">
        <v>492</v>
      </c>
      <c r="C34" s="191" t="s">
        <v>493</v>
      </c>
      <c r="D34" s="182" t="s">
        <v>451</v>
      </c>
      <c r="E34" s="183">
        <v>95</v>
      </c>
      <c r="F34" s="184"/>
      <c r="G34" s="185">
        <f t="shared" si="7"/>
        <v>0</v>
      </c>
      <c r="H34" s="184"/>
      <c r="I34" s="185">
        <f t="shared" si="8"/>
        <v>0</v>
      </c>
      <c r="J34" s="184"/>
      <c r="K34" s="185">
        <f t="shared" si="9"/>
        <v>0</v>
      </c>
      <c r="L34" s="185">
        <v>21</v>
      </c>
      <c r="M34" s="185">
        <f t="shared" si="10"/>
        <v>0</v>
      </c>
      <c r="N34" s="185">
        <v>0</v>
      </c>
      <c r="O34" s="185">
        <f t="shared" si="11"/>
        <v>0</v>
      </c>
      <c r="P34" s="185">
        <v>0</v>
      </c>
      <c r="Q34" s="185">
        <f t="shared" si="12"/>
        <v>0</v>
      </c>
      <c r="R34" s="185" t="s">
        <v>103</v>
      </c>
      <c r="S34" s="185" t="s">
        <v>146</v>
      </c>
      <c r="T34" s="186" t="s">
        <v>292</v>
      </c>
      <c r="U34" s="160">
        <v>0.24399999999999999</v>
      </c>
      <c r="V34" s="160">
        <f t="shared" si="13"/>
        <v>23.18</v>
      </c>
      <c r="W34" s="160"/>
      <c r="X34" s="160" t="s">
        <v>148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444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80">
        <v>26</v>
      </c>
      <c r="B35" s="181" t="s">
        <v>494</v>
      </c>
      <c r="C35" s="191" t="s">
        <v>495</v>
      </c>
      <c r="D35" s="182" t="s">
        <v>451</v>
      </c>
      <c r="E35" s="183">
        <v>9</v>
      </c>
      <c r="F35" s="184"/>
      <c r="G35" s="185">
        <f t="shared" si="7"/>
        <v>0</v>
      </c>
      <c r="H35" s="184"/>
      <c r="I35" s="185">
        <f t="shared" si="8"/>
        <v>0</v>
      </c>
      <c r="J35" s="184"/>
      <c r="K35" s="185">
        <f t="shared" si="9"/>
        <v>0</v>
      </c>
      <c r="L35" s="185">
        <v>21</v>
      </c>
      <c r="M35" s="185">
        <f t="shared" si="10"/>
        <v>0</v>
      </c>
      <c r="N35" s="185">
        <v>0</v>
      </c>
      <c r="O35" s="185">
        <f t="shared" si="11"/>
        <v>0</v>
      </c>
      <c r="P35" s="185">
        <v>0</v>
      </c>
      <c r="Q35" s="185">
        <f t="shared" si="12"/>
        <v>0</v>
      </c>
      <c r="R35" s="185" t="s">
        <v>103</v>
      </c>
      <c r="S35" s="185" t="s">
        <v>146</v>
      </c>
      <c r="T35" s="186" t="s">
        <v>292</v>
      </c>
      <c r="U35" s="160">
        <v>0.35216999999999998</v>
      </c>
      <c r="V35" s="160">
        <f t="shared" si="13"/>
        <v>3.17</v>
      </c>
      <c r="W35" s="160"/>
      <c r="X35" s="160" t="s">
        <v>148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444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80">
        <v>27</v>
      </c>
      <c r="B36" s="181" t="s">
        <v>496</v>
      </c>
      <c r="C36" s="191" t="s">
        <v>497</v>
      </c>
      <c r="D36" s="182" t="s">
        <v>451</v>
      </c>
      <c r="E36" s="183">
        <v>5</v>
      </c>
      <c r="F36" s="184"/>
      <c r="G36" s="185">
        <f t="shared" si="7"/>
        <v>0</v>
      </c>
      <c r="H36" s="184"/>
      <c r="I36" s="185">
        <f t="shared" si="8"/>
        <v>0</v>
      </c>
      <c r="J36" s="184"/>
      <c r="K36" s="185">
        <f t="shared" si="9"/>
        <v>0</v>
      </c>
      <c r="L36" s="185">
        <v>21</v>
      </c>
      <c r="M36" s="185">
        <f t="shared" si="10"/>
        <v>0</v>
      </c>
      <c r="N36" s="185">
        <v>0</v>
      </c>
      <c r="O36" s="185">
        <f t="shared" si="11"/>
        <v>0</v>
      </c>
      <c r="P36" s="185">
        <v>0</v>
      </c>
      <c r="Q36" s="185">
        <f t="shared" si="12"/>
        <v>0</v>
      </c>
      <c r="R36" s="185" t="s">
        <v>103</v>
      </c>
      <c r="S36" s="185" t="s">
        <v>146</v>
      </c>
      <c r="T36" s="186" t="s">
        <v>292</v>
      </c>
      <c r="U36" s="160">
        <v>1.7733300000000001</v>
      </c>
      <c r="V36" s="160">
        <f t="shared" si="13"/>
        <v>8.8699999999999992</v>
      </c>
      <c r="W36" s="160"/>
      <c r="X36" s="160" t="s">
        <v>148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444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80">
        <v>28</v>
      </c>
      <c r="B37" s="181" t="s">
        <v>498</v>
      </c>
      <c r="C37" s="191" t="s">
        <v>499</v>
      </c>
      <c r="D37" s="182" t="s">
        <v>451</v>
      </c>
      <c r="E37" s="183">
        <v>8</v>
      </c>
      <c r="F37" s="184"/>
      <c r="G37" s="185">
        <f t="shared" si="7"/>
        <v>0</v>
      </c>
      <c r="H37" s="184"/>
      <c r="I37" s="185">
        <f t="shared" si="8"/>
        <v>0</v>
      </c>
      <c r="J37" s="184"/>
      <c r="K37" s="185">
        <f t="shared" si="9"/>
        <v>0</v>
      </c>
      <c r="L37" s="185">
        <v>21</v>
      </c>
      <c r="M37" s="185">
        <f t="shared" si="10"/>
        <v>0</v>
      </c>
      <c r="N37" s="185">
        <v>0</v>
      </c>
      <c r="O37" s="185">
        <f t="shared" si="11"/>
        <v>0</v>
      </c>
      <c r="P37" s="185">
        <v>0</v>
      </c>
      <c r="Q37" s="185">
        <f t="shared" si="12"/>
        <v>0</v>
      </c>
      <c r="R37" s="185" t="s">
        <v>103</v>
      </c>
      <c r="S37" s="185" t="s">
        <v>146</v>
      </c>
      <c r="T37" s="186" t="s">
        <v>292</v>
      </c>
      <c r="U37" s="160">
        <v>0.871</v>
      </c>
      <c r="V37" s="160">
        <f t="shared" si="13"/>
        <v>6.97</v>
      </c>
      <c r="W37" s="160"/>
      <c r="X37" s="160" t="s">
        <v>148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444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80">
        <v>29</v>
      </c>
      <c r="B38" s="181" t="s">
        <v>500</v>
      </c>
      <c r="C38" s="191" t="s">
        <v>477</v>
      </c>
      <c r="D38" s="182" t="s">
        <v>0</v>
      </c>
      <c r="E38" s="183">
        <v>6</v>
      </c>
      <c r="F38" s="184"/>
      <c r="G38" s="185">
        <f t="shared" si="7"/>
        <v>0</v>
      </c>
      <c r="H38" s="184"/>
      <c r="I38" s="185">
        <f t="shared" si="8"/>
        <v>0</v>
      </c>
      <c r="J38" s="184"/>
      <c r="K38" s="185">
        <f t="shared" si="9"/>
        <v>0</v>
      </c>
      <c r="L38" s="185">
        <v>21</v>
      </c>
      <c r="M38" s="185">
        <f t="shared" si="10"/>
        <v>0</v>
      </c>
      <c r="N38" s="185">
        <v>0</v>
      </c>
      <c r="O38" s="185">
        <f t="shared" si="11"/>
        <v>0</v>
      </c>
      <c r="P38" s="185">
        <v>0</v>
      </c>
      <c r="Q38" s="185">
        <f t="shared" si="12"/>
        <v>0</v>
      </c>
      <c r="R38" s="185"/>
      <c r="S38" s="185" t="s">
        <v>291</v>
      </c>
      <c r="T38" s="186" t="s">
        <v>292</v>
      </c>
      <c r="U38" s="160">
        <v>0</v>
      </c>
      <c r="V38" s="160">
        <f t="shared" si="13"/>
        <v>0</v>
      </c>
      <c r="W38" s="160"/>
      <c r="X38" s="160" t="s">
        <v>148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444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>
      <c r="A39" s="166" t="s">
        <v>140</v>
      </c>
      <c r="B39" s="167" t="s">
        <v>73</v>
      </c>
      <c r="C39" s="188" t="s">
        <v>74</v>
      </c>
      <c r="D39" s="168"/>
      <c r="E39" s="169"/>
      <c r="F39" s="170"/>
      <c r="G39" s="170">
        <f>SUMIF(AG40:AG45,"&lt;&gt;NOR",G40:G45)</f>
        <v>0</v>
      </c>
      <c r="H39" s="170"/>
      <c r="I39" s="170">
        <f>SUM(I40:I45)</f>
        <v>0</v>
      </c>
      <c r="J39" s="170"/>
      <c r="K39" s="170">
        <f>SUM(K40:K45)</f>
        <v>0</v>
      </c>
      <c r="L39" s="170"/>
      <c r="M39" s="170">
        <f>SUM(M40:M45)</f>
        <v>0</v>
      </c>
      <c r="N39" s="170"/>
      <c r="O39" s="170">
        <f>SUM(O40:O45)</f>
        <v>0</v>
      </c>
      <c r="P39" s="170"/>
      <c r="Q39" s="170">
        <f>SUM(Q40:Q45)</f>
        <v>0</v>
      </c>
      <c r="R39" s="170"/>
      <c r="S39" s="170"/>
      <c r="T39" s="171"/>
      <c r="U39" s="165"/>
      <c r="V39" s="165">
        <f>SUM(V40:V45)</f>
        <v>0</v>
      </c>
      <c r="W39" s="165"/>
      <c r="X39" s="165"/>
      <c r="AG39" t="s">
        <v>141</v>
      </c>
    </row>
    <row r="40" spans="1:60" outlineLevel="1">
      <c r="A40" s="180">
        <v>30</v>
      </c>
      <c r="B40" s="181" t="s">
        <v>501</v>
      </c>
      <c r="C40" s="191" t="s">
        <v>502</v>
      </c>
      <c r="D40" s="182" t="s">
        <v>503</v>
      </c>
      <c r="E40" s="183">
        <v>25</v>
      </c>
      <c r="F40" s="184"/>
      <c r="G40" s="185">
        <f t="shared" ref="G40:G45" si="14">ROUND(E40*F40,2)</f>
        <v>0</v>
      </c>
      <c r="H40" s="184"/>
      <c r="I40" s="185">
        <f t="shared" ref="I40:I45" si="15">ROUND(E40*H40,2)</f>
        <v>0</v>
      </c>
      <c r="J40" s="184"/>
      <c r="K40" s="185">
        <f t="shared" ref="K40:K45" si="16">ROUND(E40*J40,2)</f>
        <v>0</v>
      </c>
      <c r="L40" s="185">
        <v>21</v>
      </c>
      <c r="M40" s="185">
        <f t="shared" ref="M40:M45" si="17">G40*(1+L40/100)</f>
        <v>0</v>
      </c>
      <c r="N40" s="185">
        <v>0</v>
      </c>
      <c r="O40" s="185">
        <f t="shared" ref="O40:O45" si="18">ROUND(E40*N40,2)</f>
        <v>0</v>
      </c>
      <c r="P40" s="185">
        <v>0</v>
      </c>
      <c r="Q40" s="185">
        <f t="shared" ref="Q40:Q45" si="19">ROUND(E40*P40,2)</f>
        <v>0</v>
      </c>
      <c r="R40" s="185"/>
      <c r="S40" s="185" t="s">
        <v>291</v>
      </c>
      <c r="T40" s="186" t="s">
        <v>292</v>
      </c>
      <c r="U40" s="160">
        <v>0</v>
      </c>
      <c r="V40" s="160">
        <f t="shared" ref="V40:V45" si="20">ROUND(E40*U40,2)</f>
        <v>0</v>
      </c>
      <c r="W40" s="160"/>
      <c r="X40" s="160" t="s">
        <v>148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444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80">
        <v>31</v>
      </c>
      <c r="B41" s="181" t="s">
        <v>504</v>
      </c>
      <c r="C41" s="191" t="s">
        <v>505</v>
      </c>
      <c r="D41" s="182" t="s">
        <v>503</v>
      </c>
      <c r="E41" s="183">
        <v>50</v>
      </c>
      <c r="F41" s="184"/>
      <c r="G41" s="185">
        <f t="shared" si="14"/>
        <v>0</v>
      </c>
      <c r="H41" s="184"/>
      <c r="I41" s="185">
        <f t="shared" si="15"/>
        <v>0</v>
      </c>
      <c r="J41" s="184"/>
      <c r="K41" s="185">
        <f t="shared" si="16"/>
        <v>0</v>
      </c>
      <c r="L41" s="185">
        <v>21</v>
      </c>
      <c r="M41" s="185">
        <f t="shared" si="17"/>
        <v>0</v>
      </c>
      <c r="N41" s="185">
        <v>0</v>
      </c>
      <c r="O41" s="185">
        <f t="shared" si="18"/>
        <v>0</v>
      </c>
      <c r="P41" s="185">
        <v>0</v>
      </c>
      <c r="Q41" s="185">
        <f t="shared" si="19"/>
        <v>0</v>
      </c>
      <c r="R41" s="185"/>
      <c r="S41" s="185" t="s">
        <v>291</v>
      </c>
      <c r="T41" s="186" t="s">
        <v>292</v>
      </c>
      <c r="U41" s="160">
        <v>0</v>
      </c>
      <c r="V41" s="160">
        <f t="shared" si="20"/>
        <v>0</v>
      </c>
      <c r="W41" s="160"/>
      <c r="X41" s="160" t="s">
        <v>148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444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80">
        <v>32</v>
      </c>
      <c r="B42" s="181" t="s">
        <v>506</v>
      </c>
      <c r="C42" s="191" t="s">
        <v>507</v>
      </c>
      <c r="D42" s="182" t="s">
        <v>503</v>
      </c>
      <c r="E42" s="183">
        <v>20</v>
      </c>
      <c r="F42" s="184"/>
      <c r="G42" s="185">
        <f t="shared" si="14"/>
        <v>0</v>
      </c>
      <c r="H42" s="184"/>
      <c r="I42" s="185">
        <f t="shared" si="15"/>
        <v>0</v>
      </c>
      <c r="J42" s="184"/>
      <c r="K42" s="185">
        <f t="shared" si="16"/>
        <v>0</v>
      </c>
      <c r="L42" s="185">
        <v>21</v>
      </c>
      <c r="M42" s="185">
        <f t="shared" si="17"/>
        <v>0</v>
      </c>
      <c r="N42" s="185">
        <v>0</v>
      </c>
      <c r="O42" s="185">
        <f t="shared" si="18"/>
        <v>0</v>
      </c>
      <c r="P42" s="185">
        <v>0</v>
      </c>
      <c r="Q42" s="185">
        <f t="shared" si="19"/>
        <v>0</v>
      </c>
      <c r="R42" s="185"/>
      <c r="S42" s="185" t="s">
        <v>291</v>
      </c>
      <c r="T42" s="186" t="s">
        <v>292</v>
      </c>
      <c r="U42" s="160">
        <v>0</v>
      </c>
      <c r="V42" s="160">
        <f t="shared" si="20"/>
        <v>0</v>
      </c>
      <c r="W42" s="160"/>
      <c r="X42" s="160" t="s">
        <v>148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444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80">
        <v>33</v>
      </c>
      <c r="B43" s="181" t="s">
        <v>508</v>
      </c>
      <c r="C43" s="191" t="s">
        <v>509</v>
      </c>
      <c r="D43" s="182" t="s">
        <v>503</v>
      </c>
      <c r="E43" s="183">
        <v>5</v>
      </c>
      <c r="F43" s="184"/>
      <c r="G43" s="185">
        <f t="shared" si="14"/>
        <v>0</v>
      </c>
      <c r="H43" s="184"/>
      <c r="I43" s="185">
        <f t="shared" si="15"/>
        <v>0</v>
      </c>
      <c r="J43" s="184"/>
      <c r="K43" s="185">
        <f t="shared" si="16"/>
        <v>0</v>
      </c>
      <c r="L43" s="185">
        <v>21</v>
      </c>
      <c r="M43" s="185">
        <f t="shared" si="17"/>
        <v>0</v>
      </c>
      <c r="N43" s="185">
        <v>0</v>
      </c>
      <c r="O43" s="185">
        <f t="shared" si="18"/>
        <v>0</v>
      </c>
      <c r="P43" s="185">
        <v>0</v>
      </c>
      <c r="Q43" s="185">
        <f t="shared" si="19"/>
        <v>0</v>
      </c>
      <c r="R43" s="185"/>
      <c r="S43" s="185" t="s">
        <v>291</v>
      </c>
      <c r="T43" s="186" t="s">
        <v>292</v>
      </c>
      <c r="U43" s="160">
        <v>0</v>
      </c>
      <c r="V43" s="160">
        <f t="shared" si="20"/>
        <v>0</v>
      </c>
      <c r="W43" s="160"/>
      <c r="X43" s="160" t="s">
        <v>148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444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80">
        <v>34</v>
      </c>
      <c r="B44" s="181" t="s">
        <v>510</v>
      </c>
      <c r="C44" s="191" t="s">
        <v>511</v>
      </c>
      <c r="D44" s="182" t="s">
        <v>503</v>
      </c>
      <c r="E44" s="183">
        <v>10</v>
      </c>
      <c r="F44" s="184"/>
      <c r="G44" s="185">
        <f t="shared" si="14"/>
        <v>0</v>
      </c>
      <c r="H44" s="184"/>
      <c r="I44" s="185">
        <f t="shared" si="15"/>
        <v>0</v>
      </c>
      <c r="J44" s="184"/>
      <c r="K44" s="185">
        <f t="shared" si="16"/>
        <v>0</v>
      </c>
      <c r="L44" s="185">
        <v>21</v>
      </c>
      <c r="M44" s="185">
        <f t="shared" si="17"/>
        <v>0</v>
      </c>
      <c r="N44" s="185">
        <v>0</v>
      </c>
      <c r="O44" s="185">
        <f t="shared" si="18"/>
        <v>0</v>
      </c>
      <c r="P44" s="185">
        <v>0</v>
      </c>
      <c r="Q44" s="185">
        <f t="shared" si="19"/>
        <v>0</v>
      </c>
      <c r="R44" s="185"/>
      <c r="S44" s="185" t="s">
        <v>291</v>
      </c>
      <c r="T44" s="186" t="s">
        <v>292</v>
      </c>
      <c r="U44" s="160">
        <v>0</v>
      </c>
      <c r="V44" s="160">
        <f t="shared" si="20"/>
        <v>0</v>
      </c>
      <c r="W44" s="160"/>
      <c r="X44" s="160" t="s">
        <v>148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444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2">
        <v>35</v>
      </c>
      <c r="B45" s="173" t="s">
        <v>512</v>
      </c>
      <c r="C45" s="189" t="s">
        <v>513</v>
      </c>
      <c r="D45" s="174" t="s">
        <v>503</v>
      </c>
      <c r="E45" s="175">
        <v>10</v>
      </c>
      <c r="F45" s="176"/>
      <c r="G45" s="177">
        <f t="shared" si="14"/>
        <v>0</v>
      </c>
      <c r="H45" s="176"/>
      <c r="I45" s="177">
        <f t="shared" si="15"/>
        <v>0</v>
      </c>
      <c r="J45" s="176"/>
      <c r="K45" s="177">
        <f t="shared" si="16"/>
        <v>0</v>
      </c>
      <c r="L45" s="177">
        <v>21</v>
      </c>
      <c r="M45" s="177">
        <f t="shared" si="17"/>
        <v>0</v>
      </c>
      <c r="N45" s="177">
        <v>0</v>
      </c>
      <c r="O45" s="177">
        <f t="shared" si="18"/>
        <v>0</v>
      </c>
      <c r="P45" s="177">
        <v>0</v>
      </c>
      <c r="Q45" s="177">
        <f t="shared" si="19"/>
        <v>0</v>
      </c>
      <c r="R45" s="177"/>
      <c r="S45" s="177" t="s">
        <v>291</v>
      </c>
      <c r="T45" s="178" t="s">
        <v>292</v>
      </c>
      <c r="U45" s="160">
        <v>0</v>
      </c>
      <c r="V45" s="160">
        <f t="shared" si="20"/>
        <v>0</v>
      </c>
      <c r="W45" s="160"/>
      <c r="X45" s="160" t="s">
        <v>148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444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>
      <c r="A46" s="3"/>
      <c r="B46" s="4"/>
      <c r="C46" s="193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AE46">
        <v>15</v>
      </c>
      <c r="AF46">
        <v>21</v>
      </c>
      <c r="AG46" t="s">
        <v>127</v>
      </c>
    </row>
    <row r="47" spans="1:60">
      <c r="A47" s="154"/>
      <c r="B47" s="155" t="s">
        <v>29</v>
      </c>
      <c r="C47" s="194"/>
      <c r="D47" s="156"/>
      <c r="E47" s="157"/>
      <c r="F47" s="157"/>
      <c r="G47" s="187">
        <f>G8+G27+G39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AE47">
        <f>SUMIF(L7:L45,AE46,G7:G45)</f>
        <v>0</v>
      </c>
      <c r="AF47">
        <f>SUMIF(L7:L45,AF46,G7:G45)</f>
        <v>0</v>
      </c>
      <c r="AG47" t="s">
        <v>439</v>
      </c>
    </row>
    <row r="48" spans="1:60">
      <c r="C48" s="195"/>
      <c r="D48" s="10"/>
      <c r="AG48" t="s">
        <v>440</v>
      </c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vDz4jXq43S91ICwY6ABpfjAvcp4VZYFgq3pucUjmPsaPsg1SatOKrh9Hx9raB/7LD8uqfzDtQ0MJeEfRHqRn1w==" saltValue="0ZthWjbzl7ZNFPWQq0/M9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copies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5546875" style="125" customWidth="1"/>
    <col min="3" max="3" width="63.33203125" style="125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>
      <c r="A1" s="257" t="s">
        <v>114</v>
      </c>
      <c r="B1" s="257"/>
      <c r="C1" s="257"/>
      <c r="D1" s="257"/>
      <c r="E1" s="257"/>
      <c r="F1" s="257"/>
      <c r="G1" s="257"/>
      <c r="AG1" t="s">
        <v>115</v>
      </c>
    </row>
    <row r="2" spans="1:60" ht="24.9" customHeight="1">
      <c r="A2" s="143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116</v>
      </c>
    </row>
    <row r="3" spans="1:60" ht="24.9" customHeight="1">
      <c r="A3" s="143" t="s">
        <v>8</v>
      </c>
      <c r="B3" s="49" t="s">
        <v>43</v>
      </c>
      <c r="C3" s="258" t="s">
        <v>44</v>
      </c>
      <c r="D3" s="259"/>
      <c r="E3" s="259"/>
      <c r="F3" s="259"/>
      <c r="G3" s="260"/>
      <c r="AC3" s="125" t="s">
        <v>116</v>
      </c>
      <c r="AG3" t="s">
        <v>117</v>
      </c>
    </row>
    <row r="4" spans="1:60" ht="24.9" customHeight="1">
      <c r="A4" s="144" t="s">
        <v>9</v>
      </c>
      <c r="B4" s="145" t="s">
        <v>49</v>
      </c>
      <c r="C4" s="261" t="s">
        <v>50</v>
      </c>
      <c r="D4" s="262"/>
      <c r="E4" s="262"/>
      <c r="F4" s="262"/>
      <c r="G4" s="263"/>
      <c r="AG4" t="s">
        <v>118</v>
      </c>
    </row>
    <row r="5" spans="1:60">
      <c r="D5" s="10"/>
    </row>
    <row r="6" spans="1:60" ht="39.6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>
      <c r="A8" s="166" t="s">
        <v>140</v>
      </c>
      <c r="B8" s="167" t="s">
        <v>67</v>
      </c>
      <c r="C8" s="188" t="s">
        <v>68</v>
      </c>
      <c r="D8" s="168"/>
      <c r="E8" s="169"/>
      <c r="F8" s="170"/>
      <c r="G8" s="170">
        <f>SUMIF(AG9:AG16,"&lt;&gt;NOR",G9:G16)</f>
        <v>0</v>
      </c>
      <c r="H8" s="170"/>
      <c r="I8" s="170">
        <f>SUM(I9:I16)</f>
        <v>0</v>
      </c>
      <c r="J8" s="170"/>
      <c r="K8" s="170">
        <f>SUM(K9:K16)</f>
        <v>0</v>
      </c>
      <c r="L8" s="170"/>
      <c r="M8" s="170">
        <f>SUM(M9:M16)</f>
        <v>0</v>
      </c>
      <c r="N8" s="170"/>
      <c r="O8" s="170">
        <f>SUM(O9:O16)</f>
        <v>5.59</v>
      </c>
      <c r="P8" s="170"/>
      <c r="Q8" s="170">
        <f>SUM(Q9:Q16)</f>
        <v>0</v>
      </c>
      <c r="R8" s="170"/>
      <c r="S8" s="170"/>
      <c r="T8" s="171"/>
      <c r="U8" s="165"/>
      <c r="V8" s="165">
        <f>SUM(V9:V16)</f>
        <v>101.55000000000001</v>
      </c>
      <c r="W8" s="165"/>
      <c r="X8" s="165"/>
      <c r="AG8" t="s">
        <v>141</v>
      </c>
    </row>
    <row r="9" spans="1:60" outlineLevel="1">
      <c r="A9" s="172">
        <v>1</v>
      </c>
      <c r="B9" s="173" t="s">
        <v>514</v>
      </c>
      <c r="C9" s="189" t="s">
        <v>515</v>
      </c>
      <c r="D9" s="174" t="s">
        <v>144</v>
      </c>
      <c r="E9" s="175">
        <v>73.53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5.1999999999999998E-2</v>
      </c>
      <c r="O9" s="177">
        <f>ROUND(E9*N9,2)</f>
        <v>3.82</v>
      </c>
      <c r="P9" s="177">
        <v>0</v>
      </c>
      <c r="Q9" s="177">
        <f>ROUND(E9*P9,2)</f>
        <v>0</v>
      </c>
      <c r="R9" s="177" t="s">
        <v>176</v>
      </c>
      <c r="S9" s="177" t="s">
        <v>146</v>
      </c>
      <c r="T9" s="178" t="s">
        <v>147</v>
      </c>
      <c r="U9" s="160">
        <v>0.66600000000000004</v>
      </c>
      <c r="V9" s="160">
        <f>ROUND(E9*U9,2)</f>
        <v>48.97</v>
      </c>
      <c r="W9" s="160"/>
      <c r="X9" s="160" t="s">
        <v>148</v>
      </c>
      <c r="Y9" s="151"/>
      <c r="Z9" s="151"/>
      <c r="AA9" s="151"/>
      <c r="AB9" s="151"/>
      <c r="AC9" s="151"/>
      <c r="AD9" s="151"/>
      <c r="AE9" s="151"/>
      <c r="AF9" s="151"/>
      <c r="AG9" s="151" t="s">
        <v>149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outlineLevel="1">
      <c r="A10" s="158"/>
      <c r="B10" s="159"/>
      <c r="C10" s="253" t="s">
        <v>516</v>
      </c>
      <c r="D10" s="254"/>
      <c r="E10" s="254"/>
      <c r="F10" s="254"/>
      <c r="G10" s="254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151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</row>
    <row r="11" spans="1:60" outlineLevel="1">
      <c r="A11" s="172">
        <v>2</v>
      </c>
      <c r="B11" s="173" t="s">
        <v>517</v>
      </c>
      <c r="C11" s="189" t="s">
        <v>518</v>
      </c>
      <c r="D11" s="174" t="s">
        <v>144</v>
      </c>
      <c r="E11" s="175">
        <v>73.53</v>
      </c>
      <c r="F11" s="176"/>
      <c r="G11" s="177">
        <f>ROUND(E11*F11,2)</f>
        <v>0</v>
      </c>
      <c r="H11" s="176"/>
      <c r="I11" s="177">
        <f>ROUND(E11*H11,2)</f>
        <v>0</v>
      </c>
      <c r="J11" s="176"/>
      <c r="K11" s="177">
        <f>ROUND(E11*J11,2)</f>
        <v>0</v>
      </c>
      <c r="L11" s="177">
        <v>21</v>
      </c>
      <c r="M11" s="177">
        <f>G11*(1+L11/100)</f>
        <v>0</v>
      </c>
      <c r="N11" s="177">
        <v>1.7330000000000002E-2</v>
      </c>
      <c r="O11" s="177">
        <f>ROUND(E11*N11,2)</f>
        <v>1.27</v>
      </c>
      <c r="P11" s="177">
        <v>0</v>
      </c>
      <c r="Q11" s="177">
        <f>ROUND(E11*P11,2)</f>
        <v>0</v>
      </c>
      <c r="R11" s="177" t="s">
        <v>176</v>
      </c>
      <c r="S11" s="177" t="s">
        <v>146</v>
      </c>
      <c r="T11" s="178" t="s">
        <v>147</v>
      </c>
      <c r="U11" s="160">
        <v>0.39</v>
      </c>
      <c r="V11" s="160">
        <f>ROUND(E11*U11,2)</f>
        <v>28.68</v>
      </c>
      <c r="W11" s="160"/>
      <c r="X11" s="160" t="s">
        <v>148</v>
      </c>
      <c r="Y11" s="151"/>
      <c r="Z11" s="151"/>
      <c r="AA11" s="151"/>
      <c r="AB11" s="151"/>
      <c r="AC11" s="151"/>
      <c r="AD11" s="151"/>
      <c r="AE11" s="151"/>
      <c r="AF11" s="151"/>
      <c r="AG11" s="151" t="s">
        <v>149</v>
      </c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</row>
    <row r="12" spans="1:60" outlineLevel="1">
      <c r="A12" s="158"/>
      <c r="B12" s="159"/>
      <c r="C12" s="253" t="s">
        <v>516</v>
      </c>
      <c r="D12" s="254"/>
      <c r="E12" s="254"/>
      <c r="F12" s="254"/>
      <c r="G12" s="254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51"/>
      <c r="Z12" s="151"/>
      <c r="AA12" s="151"/>
      <c r="AB12" s="151"/>
      <c r="AC12" s="151"/>
      <c r="AD12" s="151"/>
      <c r="AE12" s="151"/>
      <c r="AF12" s="151"/>
      <c r="AG12" s="151" t="s">
        <v>151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 ht="20.399999999999999" outlineLevel="1">
      <c r="A13" s="172">
        <v>3</v>
      </c>
      <c r="B13" s="173" t="s">
        <v>519</v>
      </c>
      <c r="C13" s="189" t="s">
        <v>520</v>
      </c>
      <c r="D13" s="174" t="s">
        <v>144</v>
      </c>
      <c r="E13" s="175">
        <v>73.53</v>
      </c>
      <c r="F13" s="176"/>
      <c r="G13" s="177">
        <f>ROUND(E13*F13,2)</f>
        <v>0</v>
      </c>
      <c r="H13" s="176"/>
      <c r="I13" s="177">
        <f>ROUND(E13*H13,2)</f>
        <v>0</v>
      </c>
      <c r="J13" s="176"/>
      <c r="K13" s="177">
        <f>ROUND(E13*J13,2)</f>
        <v>0</v>
      </c>
      <c r="L13" s="177">
        <v>21</v>
      </c>
      <c r="M13" s="177">
        <f>G13*(1+L13/100)</f>
        <v>0</v>
      </c>
      <c r="N13" s="177">
        <v>6.5100000000000002E-3</v>
      </c>
      <c r="O13" s="177">
        <f>ROUND(E13*N13,2)</f>
        <v>0.48</v>
      </c>
      <c r="P13" s="177">
        <v>0</v>
      </c>
      <c r="Q13" s="177">
        <f>ROUND(E13*P13,2)</f>
        <v>0</v>
      </c>
      <c r="R13" s="177" t="s">
        <v>176</v>
      </c>
      <c r="S13" s="177" t="s">
        <v>146</v>
      </c>
      <c r="T13" s="178" t="s">
        <v>147</v>
      </c>
      <c r="U13" s="160">
        <v>0.255</v>
      </c>
      <c r="V13" s="160">
        <f>ROUND(E13*U13,2)</f>
        <v>18.75</v>
      </c>
      <c r="W13" s="160"/>
      <c r="X13" s="160" t="s">
        <v>148</v>
      </c>
      <c r="Y13" s="151"/>
      <c r="Z13" s="151"/>
      <c r="AA13" s="151"/>
      <c r="AB13" s="151"/>
      <c r="AC13" s="151"/>
      <c r="AD13" s="151"/>
      <c r="AE13" s="151"/>
      <c r="AF13" s="151"/>
      <c r="AG13" s="151" t="s">
        <v>149</v>
      </c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60" outlineLevel="1">
      <c r="A14" s="158"/>
      <c r="B14" s="159"/>
      <c r="C14" s="253" t="s">
        <v>516</v>
      </c>
      <c r="D14" s="254"/>
      <c r="E14" s="254"/>
      <c r="F14" s="254"/>
      <c r="G14" s="254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51"/>
      <c r="Z14" s="151"/>
      <c r="AA14" s="151"/>
      <c r="AB14" s="151"/>
      <c r="AC14" s="151"/>
      <c r="AD14" s="151"/>
      <c r="AE14" s="151"/>
      <c r="AF14" s="151"/>
      <c r="AG14" s="151" t="s">
        <v>151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 outlineLevel="1">
      <c r="A15" s="172">
        <v>4</v>
      </c>
      <c r="B15" s="173" t="s">
        <v>521</v>
      </c>
      <c r="C15" s="189" t="s">
        <v>522</v>
      </c>
      <c r="D15" s="174" t="s">
        <v>144</v>
      </c>
      <c r="E15" s="175">
        <v>73.53</v>
      </c>
      <c r="F15" s="176"/>
      <c r="G15" s="177">
        <f>ROUND(E15*F15,2)</f>
        <v>0</v>
      </c>
      <c r="H15" s="176"/>
      <c r="I15" s="177">
        <f>ROUND(E15*H15,2)</f>
        <v>0</v>
      </c>
      <c r="J15" s="176"/>
      <c r="K15" s="177">
        <f>ROUND(E15*J15,2)</f>
        <v>0</v>
      </c>
      <c r="L15" s="177">
        <v>21</v>
      </c>
      <c r="M15" s="177">
        <f>G15*(1+L15/100)</f>
        <v>0</v>
      </c>
      <c r="N15" s="177">
        <v>2.1000000000000001E-4</v>
      </c>
      <c r="O15" s="177">
        <f>ROUND(E15*N15,2)</f>
        <v>0.02</v>
      </c>
      <c r="P15" s="177">
        <v>0</v>
      </c>
      <c r="Q15" s="177">
        <f>ROUND(E15*P15,2)</f>
        <v>0</v>
      </c>
      <c r="R15" s="177" t="s">
        <v>176</v>
      </c>
      <c r="S15" s="177" t="s">
        <v>146</v>
      </c>
      <c r="T15" s="178" t="s">
        <v>147</v>
      </c>
      <c r="U15" s="160">
        <v>7.0000000000000007E-2</v>
      </c>
      <c r="V15" s="160">
        <f>ROUND(E15*U15,2)</f>
        <v>5.15</v>
      </c>
      <c r="W15" s="160"/>
      <c r="X15" s="160" t="s">
        <v>148</v>
      </c>
      <c r="Y15" s="151"/>
      <c r="Z15" s="151"/>
      <c r="AA15" s="151"/>
      <c r="AB15" s="151"/>
      <c r="AC15" s="151"/>
      <c r="AD15" s="151"/>
      <c r="AE15" s="151"/>
      <c r="AF15" s="151"/>
      <c r="AG15" s="151" t="s">
        <v>149</v>
      </c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</row>
    <row r="16" spans="1:60" outlineLevel="1">
      <c r="A16" s="158"/>
      <c r="B16" s="159"/>
      <c r="C16" s="253" t="s">
        <v>516</v>
      </c>
      <c r="D16" s="254"/>
      <c r="E16" s="254"/>
      <c r="F16" s="254"/>
      <c r="G16" s="254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51"/>
      <c r="Z16" s="151"/>
      <c r="AA16" s="151"/>
      <c r="AB16" s="151"/>
      <c r="AC16" s="151"/>
      <c r="AD16" s="151"/>
      <c r="AE16" s="151"/>
      <c r="AF16" s="151"/>
      <c r="AG16" s="151" t="s">
        <v>151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>
      <c r="A17" s="166" t="s">
        <v>140</v>
      </c>
      <c r="B17" s="167" t="s">
        <v>69</v>
      </c>
      <c r="C17" s="188" t="s">
        <v>70</v>
      </c>
      <c r="D17" s="168"/>
      <c r="E17" s="169"/>
      <c r="F17" s="170"/>
      <c r="G17" s="170">
        <f>SUMIF(AG18:AG20,"&lt;&gt;NOR",G18:G20)</f>
        <v>0</v>
      </c>
      <c r="H17" s="170"/>
      <c r="I17" s="170">
        <f>SUM(I18:I20)</f>
        <v>0</v>
      </c>
      <c r="J17" s="170"/>
      <c r="K17" s="170">
        <f>SUM(K18:K20)</f>
        <v>0</v>
      </c>
      <c r="L17" s="170"/>
      <c r="M17" s="170">
        <f>SUM(M18:M20)</f>
        <v>0</v>
      </c>
      <c r="N17" s="170"/>
      <c r="O17" s="170">
        <f>SUM(O18:O20)</f>
        <v>0.65999999999999992</v>
      </c>
      <c r="P17" s="170"/>
      <c r="Q17" s="170">
        <f>SUM(Q18:Q20)</f>
        <v>0</v>
      </c>
      <c r="R17" s="170"/>
      <c r="S17" s="170"/>
      <c r="T17" s="171"/>
      <c r="U17" s="165"/>
      <c r="V17" s="165">
        <f>SUM(V18:V20)</f>
        <v>45.07</v>
      </c>
      <c r="W17" s="165"/>
      <c r="X17" s="165"/>
      <c r="AG17" t="s">
        <v>141</v>
      </c>
    </row>
    <row r="18" spans="1:60" outlineLevel="1">
      <c r="A18" s="172">
        <v>5</v>
      </c>
      <c r="B18" s="173" t="s">
        <v>523</v>
      </c>
      <c r="C18" s="189" t="s">
        <v>524</v>
      </c>
      <c r="D18" s="174" t="s">
        <v>191</v>
      </c>
      <c r="E18" s="175">
        <v>2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21</v>
      </c>
      <c r="M18" s="177">
        <f>G18*(1+L18/100)</f>
        <v>0</v>
      </c>
      <c r="N18" s="177">
        <v>4.3049999999999998E-2</v>
      </c>
      <c r="O18" s="177">
        <f>ROUND(E18*N18,2)</f>
        <v>0.09</v>
      </c>
      <c r="P18" s="177">
        <v>0</v>
      </c>
      <c r="Q18" s="177">
        <f>ROUND(E18*P18,2)</f>
        <v>0</v>
      </c>
      <c r="R18" s="177" t="s">
        <v>181</v>
      </c>
      <c r="S18" s="177" t="s">
        <v>146</v>
      </c>
      <c r="T18" s="178" t="s">
        <v>147</v>
      </c>
      <c r="U18" s="160">
        <v>0.87802999999999998</v>
      </c>
      <c r="V18" s="160">
        <f>ROUND(E18*U18,2)</f>
        <v>1.76</v>
      </c>
      <c r="W18" s="160"/>
      <c r="X18" s="160" t="s">
        <v>148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149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58"/>
      <c r="B19" s="159"/>
      <c r="C19" s="253" t="s">
        <v>525</v>
      </c>
      <c r="D19" s="254"/>
      <c r="E19" s="254"/>
      <c r="F19" s="254"/>
      <c r="G19" s="254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51"/>
      <c r="Z19" s="151"/>
      <c r="AA19" s="151"/>
      <c r="AB19" s="151"/>
      <c r="AC19" s="151"/>
      <c r="AD19" s="151"/>
      <c r="AE19" s="151"/>
      <c r="AF19" s="151"/>
      <c r="AG19" s="151" t="s">
        <v>151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79" t="str">
        <f>C19</f>
        <v>jakoukoliv maltou, z pomocného pracovního lešení o výšce podlahy do 1900 mm a pro zatížení do 1,5 kPa,</v>
      </c>
      <c r="BB19" s="151"/>
      <c r="BC19" s="151"/>
      <c r="BD19" s="151"/>
      <c r="BE19" s="151"/>
      <c r="BF19" s="151"/>
      <c r="BG19" s="151"/>
      <c r="BH19" s="151"/>
    </row>
    <row r="20" spans="1:60" outlineLevel="1">
      <c r="A20" s="180">
        <v>6</v>
      </c>
      <c r="B20" s="181" t="s">
        <v>526</v>
      </c>
      <c r="C20" s="191" t="s">
        <v>527</v>
      </c>
      <c r="D20" s="182" t="s">
        <v>210</v>
      </c>
      <c r="E20" s="183">
        <v>237.51300000000001</v>
      </c>
      <c r="F20" s="184"/>
      <c r="G20" s="185">
        <f>ROUND(E20*F20,2)</f>
        <v>0</v>
      </c>
      <c r="H20" s="184"/>
      <c r="I20" s="185">
        <f>ROUND(E20*H20,2)</f>
        <v>0</v>
      </c>
      <c r="J20" s="184"/>
      <c r="K20" s="185">
        <f>ROUND(E20*J20,2)</f>
        <v>0</v>
      </c>
      <c r="L20" s="185">
        <v>21</v>
      </c>
      <c r="M20" s="185">
        <f>G20*(1+L20/100)</f>
        <v>0</v>
      </c>
      <c r="N20" s="185">
        <v>2.3800000000000002E-3</v>
      </c>
      <c r="O20" s="185">
        <f>ROUND(E20*N20,2)</f>
        <v>0.56999999999999995</v>
      </c>
      <c r="P20" s="185">
        <v>0</v>
      </c>
      <c r="Q20" s="185">
        <f>ROUND(E20*P20,2)</f>
        <v>0</v>
      </c>
      <c r="R20" s="185" t="s">
        <v>181</v>
      </c>
      <c r="S20" s="185" t="s">
        <v>146</v>
      </c>
      <c r="T20" s="186" t="s">
        <v>147</v>
      </c>
      <c r="U20" s="160">
        <v>0.18232999999999999</v>
      </c>
      <c r="V20" s="160">
        <f>ROUND(E20*U20,2)</f>
        <v>43.31</v>
      </c>
      <c r="W20" s="160"/>
      <c r="X20" s="160" t="s">
        <v>148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149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>
      <c r="A21" s="166" t="s">
        <v>140</v>
      </c>
      <c r="B21" s="167" t="s">
        <v>71</v>
      </c>
      <c r="C21" s="188" t="s">
        <v>72</v>
      </c>
      <c r="D21" s="168"/>
      <c r="E21" s="169"/>
      <c r="F21" s="170"/>
      <c r="G21" s="170">
        <f>SUMIF(AG22:AG47,"&lt;&gt;NOR",G22:G47)</f>
        <v>0</v>
      </c>
      <c r="H21" s="170"/>
      <c r="I21" s="170">
        <f>SUM(I22:I47)</f>
        <v>0</v>
      </c>
      <c r="J21" s="170"/>
      <c r="K21" s="170">
        <f>SUM(K22:K47)</f>
        <v>0</v>
      </c>
      <c r="L21" s="170"/>
      <c r="M21" s="170">
        <f>SUM(M22:M47)</f>
        <v>0</v>
      </c>
      <c r="N21" s="170"/>
      <c r="O21" s="170">
        <f>SUM(O22:O47)</f>
        <v>17.63</v>
      </c>
      <c r="P21" s="170"/>
      <c r="Q21" s="170">
        <f>SUM(Q22:Q47)</f>
        <v>0</v>
      </c>
      <c r="R21" s="170"/>
      <c r="S21" s="170"/>
      <c r="T21" s="171"/>
      <c r="U21" s="165"/>
      <c r="V21" s="165">
        <f>SUM(V22:V47)</f>
        <v>1760.4899999999998</v>
      </c>
      <c r="W21" s="165"/>
      <c r="X21" s="165"/>
      <c r="AG21" t="s">
        <v>141</v>
      </c>
    </row>
    <row r="22" spans="1:60" outlineLevel="1">
      <c r="A22" s="172">
        <v>7</v>
      </c>
      <c r="B22" s="173" t="s">
        <v>528</v>
      </c>
      <c r="C22" s="189" t="s">
        <v>529</v>
      </c>
      <c r="D22" s="174" t="s">
        <v>144</v>
      </c>
      <c r="E22" s="175">
        <v>166.87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7">
        <v>4.0000000000000003E-5</v>
      </c>
      <c r="O22" s="177">
        <f>ROUND(E22*N22,2)</f>
        <v>0.01</v>
      </c>
      <c r="P22" s="177">
        <v>0</v>
      </c>
      <c r="Q22" s="177">
        <f>ROUND(E22*P22,2)</f>
        <v>0</v>
      </c>
      <c r="R22" s="177" t="s">
        <v>176</v>
      </c>
      <c r="S22" s="177" t="s">
        <v>146</v>
      </c>
      <c r="T22" s="178" t="s">
        <v>147</v>
      </c>
      <c r="U22" s="160">
        <v>7.8E-2</v>
      </c>
      <c r="V22" s="160">
        <f>ROUND(E22*U22,2)</f>
        <v>13.02</v>
      </c>
      <c r="W22" s="160"/>
      <c r="X22" s="160" t="s">
        <v>148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149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ht="21" outlineLevel="1">
      <c r="A23" s="158"/>
      <c r="B23" s="159"/>
      <c r="C23" s="253" t="s">
        <v>530</v>
      </c>
      <c r="D23" s="254"/>
      <c r="E23" s="254"/>
      <c r="F23" s="254"/>
      <c r="G23" s="254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51"/>
      <c r="Z23" s="151"/>
      <c r="AA23" s="151"/>
      <c r="AB23" s="151"/>
      <c r="AC23" s="151"/>
      <c r="AD23" s="151"/>
      <c r="AE23" s="151"/>
      <c r="AF23" s="151"/>
      <c r="AG23" s="151" t="s">
        <v>151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79" t="str">
        <f>C23</f>
        <v>s rámy a zárubněmi, zábradlí, předmětů oplechování apod., které se zřizují ještě před úpravami povrchu, před jejich znečištěním při úpravách povrchu nástřikem plastických (lepivých) maltovin</v>
      </c>
      <c r="BB23" s="151"/>
      <c r="BC23" s="151"/>
      <c r="BD23" s="151"/>
      <c r="BE23" s="151"/>
      <c r="BF23" s="151"/>
      <c r="BG23" s="151"/>
      <c r="BH23" s="151"/>
    </row>
    <row r="24" spans="1:60" ht="30.6" outlineLevel="1">
      <c r="A24" s="180">
        <v>8</v>
      </c>
      <c r="B24" s="181" t="s">
        <v>531</v>
      </c>
      <c r="C24" s="191" t="s">
        <v>532</v>
      </c>
      <c r="D24" s="182" t="s">
        <v>144</v>
      </c>
      <c r="E24" s="183">
        <v>796.47</v>
      </c>
      <c r="F24" s="184"/>
      <c r="G24" s="185">
        <f>ROUND(E24*F24,2)</f>
        <v>0</v>
      </c>
      <c r="H24" s="184"/>
      <c r="I24" s="185">
        <f>ROUND(E24*H24,2)</f>
        <v>0</v>
      </c>
      <c r="J24" s="184"/>
      <c r="K24" s="185">
        <f>ROUND(E24*J24,2)</f>
        <v>0</v>
      </c>
      <c r="L24" s="185">
        <v>21</v>
      </c>
      <c r="M24" s="185">
        <f>G24*(1+L24/100)</f>
        <v>0</v>
      </c>
      <c r="N24" s="185">
        <v>1.3999999999999999E-4</v>
      </c>
      <c r="O24" s="185">
        <f>ROUND(E24*N24,2)</f>
        <v>0.11</v>
      </c>
      <c r="P24" s="185">
        <v>0</v>
      </c>
      <c r="Q24" s="185">
        <f>ROUND(E24*P24,2)</f>
        <v>0</v>
      </c>
      <c r="R24" s="185" t="s">
        <v>176</v>
      </c>
      <c r="S24" s="185" t="s">
        <v>146</v>
      </c>
      <c r="T24" s="186" t="s">
        <v>147</v>
      </c>
      <c r="U24" s="160">
        <v>3.0000000000000001E-3</v>
      </c>
      <c r="V24" s="160">
        <f>ROUND(E24*U24,2)</f>
        <v>2.39</v>
      </c>
      <c r="W24" s="160"/>
      <c r="X24" s="160" t="s">
        <v>148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149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80">
        <v>9</v>
      </c>
      <c r="B25" s="181" t="s">
        <v>533</v>
      </c>
      <c r="C25" s="191" t="s">
        <v>534</v>
      </c>
      <c r="D25" s="182" t="s">
        <v>144</v>
      </c>
      <c r="E25" s="183">
        <v>796.47</v>
      </c>
      <c r="F25" s="184"/>
      <c r="G25" s="185">
        <f>ROUND(E25*F25,2)</f>
        <v>0</v>
      </c>
      <c r="H25" s="184"/>
      <c r="I25" s="185">
        <f>ROUND(E25*H25,2)</f>
        <v>0</v>
      </c>
      <c r="J25" s="184"/>
      <c r="K25" s="185">
        <f>ROUND(E25*J25,2)</f>
        <v>0</v>
      </c>
      <c r="L25" s="185">
        <v>21</v>
      </c>
      <c r="M25" s="185">
        <f>G25*(1+L25/100)</f>
        <v>0</v>
      </c>
      <c r="N25" s="185">
        <v>1.1E-4</v>
      </c>
      <c r="O25" s="185">
        <f>ROUND(E25*N25,2)</f>
        <v>0.09</v>
      </c>
      <c r="P25" s="185">
        <v>0</v>
      </c>
      <c r="Q25" s="185">
        <f>ROUND(E25*P25,2)</f>
        <v>0</v>
      </c>
      <c r="R25" s="185" t="s">
        <v>181</v>
      </c>
      <c r="S25" s="185" t="s">
        <v>146</v>
      </c>
      <c r="T25" s="186" t="s">
        <v>147</v>
      </c>
      <c r="U25" s="160">
        <v>0.16</v>
      </c>
      <c r="V25" s="160">
        <f>ROUND(E25*U25,2)</f>
        <v>127.44</v>
      </c>
      <c r="W25" s="160"/>
      <c r="X25" s="160" t="s">
        <v>148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149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ht="20.399999999999999" outlineLevel="1">
      <c r="A26" s="172">
        <v>10</v>
      </c>
      <c r="B26" s="173" t="s">
        <v>535</v>
      </c>
      <c r="C26" s="189" t="s">
        <v>536</v>
      </c>
      <c r="D26" s="174" t="s">
        <v>144</v>
      </c>
      <c r="E26" s="175">
        <v>752.31</v>
      </c>
      <c r="F26" s="176"/>
      <c r="G26" s="177">
        <f>ROUND(E26*F26,2)</f>
        <v>0</v>
      </c>
      <c r="H26" s="176"/>
      <c r="I26" s="177">
        <f>ROUND(E26*H26,2)</f>
        <v>0</v>
      </c>
      <c r="J26" s="176"/>
      <c r="K26" s="177">
        <f>ROUND(E26*J26,2)</f>
        <v>0</v>
      </c>
      <c r="L26" s="177">
        <v>21</v>
      </c>
      <c r="M26" s="177">
        <f>G26*(1+L26/100)</f>
        <v>0</v>
      </c>
      <c r="N26" s="177">
        <v>6.3000000000000003E-4</v>
      </c>
      <c r="O26" s="177">
        <f>ROUND(E26*N26,2)</f>
        <v>0.47</v>
      </c>
      <c r="P26" s="177">
        <v>0</v>
      </c>
      <c r="Q26" s="177">
        <f>ROUND(E26*P26,2)</f>
        <v>0</v>
      </c>
      <c r="R26" s="177" t="s">
        <v>176</v>
      </c>
      <c r="S26" s="177" t="s">
        <v>146</v>
      </c>
      <c r="T26" s="178" t="s">
        <v>147</v>
      </c>
      <c r="U26" s="160">
        <v>0.23</v>
      </c>
      <c r="V26" s="160">
        <f>ROUND(E26*U26,2)</f>
        <v>173.03</v>
      </c>
      <c r="W26" s="160"/>
      <c r="X26" s="160" t="s">
        <v>148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149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58"/>
      <c r="B27" s="159"/>
      <c r="C27" s="253" t="s">
        <v>177</v>
      </c>
      <c r="D27" s="254"/>
      <c r="E27" s="254"/>
      <c r="F27" s="254"/>
      <c r="G27" s="254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51"/>
      <c r="Z27" s="151"/>
      <c r="AA27" s="151"/>
      <c r="AB27" s="151"/>
      <c r="AC27" s="151"/>
      <c r="AD27" s="151"/>
      <c r="AE27" s="151"/>
      <c r="AF27" s="151"/>
      <c r="AG27" s="151" t="s">
        <v>151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58"/>
      <c r="B28" s="159"/>
      <c r="C28" s="255" t="s">
        <v>177</v>
      </c>
      <c r="D28" s="256"/>
      <c r="E28" s="256"/>
      <c r="F28" s="256"/>
      <c r="G28" s="256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51"/>
      <c r="Z28" s="151"/>
      <c r="AA28" s="151"/>
      <c r="AB28" s="151"/>
      <c r="AC28" s="151"/>
      <c r="AD28" s="151"/>
      <c r="AE28" s="151"/>
      <c r="AF28" s="151"/>
      <c r="AG28" s="151" t="s">
        <v>164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ht="20.399999999999999" outlineLevel="1">
      <c r="A29" s="172">
        <v>11</v>
      </c>
      <c r="B29" s="173" t="s">
        <v>537</v>
      </c>
      <c r="C29" s="189" t="s">
        <v>538</v>
      </c>
      <c r="D29" s="174" t="s">
        <v>144</v>
      </c>
      <c r="E29" s="175">
        <v>44.16</v>
      </c>
      <c r="F29" s="176"/>
      <c r="G29" s="177">
        <f>ROUND(E29*F29,2)</f>
        <v>0</v>
      </c>
      <c r="H29" s="176"/>
      <c r="I29" s="177">
        <f>ROUND(E29*H29,2)</f>
        <v>0</v>
      </c>
      <c r="J29" s="176"/>
      <c r="K29" s="177">
        <f>ROUND(E29*J29,2)</f>
        <v>0</v>
      </c>
      <c r="L29" s="177">
        <v>21</v>
      </c>
      <c r="M29" s="177">
        <f>G29*(1+L29/100)</f>
        <v>0</v>
      </c>
      <c r="N29" s="177">
        <v>8.8000000000000003E-4</v>
      </c>
      <c r="O29" s="177">
        <f>ROUND(E29*N29,2)</f>
        <v>0.04</v>
      </c>
      <c r="P29" s="177">
        <v>0</v>
      </c>
      <c r="Q29" s="177">
        <f>ROUND(E29*P29,2)</f>
        <v>0</v>
      </c>
      <c r="R29" s="177" t="s">
        <v>176</v>
      </c>
      <c r="S29" s="177" t="s">
        <v>146</v>
      </c>
      <c r="T29" s="178" t="s">
        <v>147</v>
      </c>
      <c r="U29" s="160">
        <v>0.37341999999999997</v>
      </c>
      <c r="V29" s="160">
        <f>ROUND(E29*U29,2)</f>
        <v>16.489999999999998</v>
      </c>
      <c r="W29" s="160"/>
      <c r="X29" s="160" t="s">
        <v>148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149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58"/>
      <c r="B30" s="159"/>
      <c r="C30" s="253" t="s">
        <v>177</v>
      </c>
      <c r="D30" s="254"/>
      <c r="E30" s="254"/>
      <c r="F30" s="254"/>
      <c r="G30" s="254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  <c r="X30" s="160"/>
      <c r="Y30" s="151"/>
      <c r="Z30" s="151"/>
      <c r="AA30" s="151"/>
      <c r="AB30" s="151"/>
      <c r="AC30" s="151"/>
      <c r="AD30" s="151"/>
      <c r="AE30" s="151"/>
      <c r="AF30" s="151"/>
      <c r="AG30" s="151" t="s">
        <v>151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58"/>
      <c r="B31" s="159"/>
      <c r="C31" s="255" t="s">
        <v>177</v>
      </c>
      <c r="D31" s="256"/>
      <c r="E31" s="256"/>
      <c r="F31" s="256"/>
      <c r="G31" s="256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51"/>
      <c r="Z31" s="151"/>
      <c r="AA31" s="151"/>
      <c r="AB31" s="151"/>
      <c r="AC31" s="151"/>
      <c r="AD31" s="151"/>
      <c r="AE31" s="151"/>
      <c r="AF31" s="151"/>
      <c r="AG31" s="151" t="s">
        <v>164</v>
      </c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ht="20.399999999999999" outlineLevel="1">
      <c r="A32" s="172">
        <v>12</v>
      </c>
      <c r="B32" s="173" t="s">
        <v>539</v>
      </c>
      <c r="C32" s="189" t="s">
        <v>540</v>
      </c>
      <c r="D32" s="174" t="s">
        <v>144</v>
      </c>
      <c r="E32" s="175">
        <v>752.31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7">
        <v>0</v>
      </c>
      <c r="O32" s="177">
        <f>ROUND(E32*N32,2)</f>
        <v>0</v>
      </c>
      <c r="P32" s="177">
        <v>0</v>
      </c>
      <c r="Q32" s="177">
        <f>ROUND(E32*P32,2)</f>
        <v>0</v>
      </c>
      <c r="R32" s="177" t="s">
        <v>176</v>
      </c>
      <c r="S32" s="177" t="s">
        <v>146</v>
      </c>
      <c r="T32" s="178" t="s">
        <v>147</v>
      </c>
      <c r="U32" s="160">
        <v>0.80100000000000005</v>
      </c>
      <c r="V32" s="160">
        <f>ROUND(E32*U32,2)</f>
        <v>602.6</v>
      </c>
      <c r="W32" s="160"/>
      <c r="X32" s="160" t="s">
        <v>148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149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58"/>
      <c r="B33" s="159"/>
      <c r="C33" s="253" t="s">
        <v>541</v>
      </c>
      <c r="D33" s="254"/>
      <c r="E33" s="254"/>
      <c r="F33" s="254"/>
      <c r="G33" s="254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51"/>
      <c r="Z33" s="151"/>
      <c r="AA33" s="151"/>
      <c r="AB33" s="151"/>
      <c r="AC33" s="151"/>
      <c r="AD33" s="151"/>
      <c r="AE33" s="151"/>
      <c r="AF33" s="151"/>
      <c r="AG33" s="151" t="s">
        <v>151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ht="20.399999999999999" outlineLevel="1">
      <c r="A34" s="172">
        <v>13</v>
      </c>
      <c r="B34" s="173" t="s">
        <v>542</v>
      </c>
      <c r="C34" s="189" t="s">
        <v>543</v>
      </c>
      <c r="D34" s="174" t="s">
        <v>144</v>
      </c>
      <c r="E34" s="175">
        <v>44.16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7">
        <v>5.1499999999999997E-2</v>
      </c>
      <c r="O34" s="177">
        <f>ROUND(E34*N34,2)</f>
        <v>2.27</v>
      </c>
      <c r="P34" s="177">
        <v>0</v>
      </c>
      <c r="Q34" s="177">
        <f>ROUND(E34*P34,2)</f>
        <v>0</v>
      </c>
      <c r="R34" s="177" t="s">
        <v>176</v>
      </c>
      <c r="S34" s="177" t="s">
        <v>146</v>
      </c>
      <c r="T34" s="178" t="s">
        <v>147</v>
      </c>
      <c r="U34" s="160">
        <v>2.0874199999999998</v>
      </c>
      <c r="V34" s="160">
        <f>ROUND(E34*U34,2)</f>
        <v>92.18</v>
      </c>
      <c r="W34" s="160"/>
      <c r="X34" s="160" t="s">
        <v>148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149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58"/>
      <c r="B35" s="159"/>
      <c r="C35" s="253" t="s">
        <v>541</v>
      </c>
      <c r="D35" s="254"/>
      <c r="E35" s="254"/>
      <c r="F35" s="254"/>
      <c r="G35" s="254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51"/>
      <c r="Z35" s="151"/>
      <c r="AA35" s="151"/>
      <c r="AB35" s="151"/>
      <c r="AC35" s="151"/>
      <c r="AD35" s="151"/>
      <c r="AE35" s="151"/>
      <c r="AF35" s="151"/>
      <c r="AG35" s="151" t="s">
        <v>151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ht="20.399999999999999" outlineLevel="1">
      <c r="A36" s="172">
        <v>14</v>
      </c>
      <c r="B36" s="173" t="s">
        <v>544</v>
      </c>
      <c r="C36" s="189" t="s">
        <v>545</v>
      </c>
      <c r="D36" s="174" t="s">
        <v>144</v>
      </c>
      <c r="E36" s="175">
        <v>752.31</v>
      </c>
      <c r="F36" s="176"/>
      <c r="G36" s="177">
        <f>ROUND(E36*F36,2)</f>
        <v>0</v>
      </c>
      <c r="H36" s="176"/>
      <c r="I36" s="177">
        <f>ROUND(E36*H36,2)</f>
        <v>0</v>
      </c>
      <c r="J36" s="176"/>
      <c r="K36" s="177">
        <f>ROUND(E36*J36,2)</f>
        <v>0</v>
      </c>
      <c r="L36" s="177">
        <v>21</v>
      </c>
      <c r="M36" s="177">
        <f>G36*(1+L36/100)</f>
        <v>0</v>
      </c>
      <c r="N36" s="177">
        <v>6.28E-3</v>
      </c>
      <c r="O36" s="177">
        <f>ROUND(E36*N36,2)</f>
        <v>4.72</v>
      </c>
      <c r="P36" s="177">
        <v>0</v>
      </c>
      <c r="Q36" s="177">
        <f>ROUND(E36*P36,2)</f>
        <v>0</v>
      </c>
      <c r="R36" s="177" t="s">
        <v>181</v>
      </c>
      <c r="S36" s="177" t="s">
        <v>146</v>
      </c>
      <c r="T36" s="178" t="s">
        <v>147</v>
      </c>
      <c r="U36" s="160">
        <v>0.34860000000000002</v>
      </c>
      <c r="V36" s="160">
        <f>ROUND(E36*U36,2)</f>
        <v>262.26</v>
      </c>
      <c r="W36" s="160"/>
      <c r="X36" s="160" t="s">
        <v>148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149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58"/>
      <c r="B37" s="159"/>
      <c r="C37" s="253" t="s">
        <v>546</v>
      </c>
      <c r="D37" s="254"/>
      <c r="E37" s="254"/>
      <c r="F37" s="254"/>
      <c r="G37" s="254"/>
      <c r="H37" s="160"/>
      <c r="I37" s="160"/>
      <c r="J37" s="160"/>
      <c r="K37" s="160"/>
      <c r="L37" s="160"/>
      <c r="M37" s="160"/>
      <c r="N37" s="160"/>
      <c r="O37" s="160"/>
      <c r="P37" s="160"/>
      <c r="Q37" s="160"/>
      <c r="R37" s="160"/>
      <c r="S37" s="160"/>
      <c r="T37" s="160"/>
      <c r="U37" s="160"/>
      <c r="V37" s="160"/>
      <c r="W37" s="160"/>
      <c r="X37" s="160"/>
      <c r="Y37" s="151"/>
      <c r="Z37" s="151"/>
      <c r="AA37" s="151"/>
      <c r="AB37" s="151"/>
      <c r="AC37" s="151"/>
      <c r="AD37" s="151"/>
      <c r="AE37" s="151"/>
      <c r="AF37" s="151"/>
      <c r="AG37" s="151" t="s">
        <v>151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ht="20.399999999999999" outlineLevel="1">
      <c r="A38" s="172">
        <v>15</v>
      </c>
      <c r="B38" s="173" t="s">
        <v>547</v>
      </c>
      <c r="C38" s="189" t="s">
        <v>548</v>
      </c>
      <c r="D38" s="174" t="s">
        <v>144</v>
      </c>
      <c r="E38" s="175">
        <v>44.16</v>
      </c>
      <c r="F38" s="176"/>
      <c r="G38" s="177">
        <f>ROUND(E38*F38,2)</f>
        <v>0</v>
      </c>
      <c r="H38" s="176"/>
      <c r="I38" s="177">
        <f>ROUND(E38*H38,2)</f>
        <v>0</v>
      </c>
      <c r="J38" s="176"/>
      <c r="K38" s="177">
        <f>ROUND(E38*J38,2)</f>
        <v>0</v>
      </c>
      <c r="L38" s="177">
        <v>21</v>
      </c>
      <c r="M38" s="177">
        <f>G38*(1+L38/100)</f>
        <v>0</v>
      </c>
      <c r="N38" s="177">
        <v>1.4239999999999999E-2</v>
      </c>
      <c r="O38" s="177">
        <f>ROUND(E38*N38,2)</f>
        <v>0.63</v>
      </c>
      <c r="P38" s="177">
        <v>0</v>
      </c>
      <c r="Q38" s="177">
        <f>ROUND(E38*P38,2)</f>
        <v>0</v>
      </c>
      <c r="R38" s="177" t="s">
        <v>181</v>
      </c>
      <c r="S38" s="177" t="s">
        <v>146</v>
      </c>
      <c r="T38" s="178" t="s">
        <v>147</v>
      </c>
      <c r="U38" s="160">
        <v>0.92383999999999999</v>
      </c>
      <c r="V38" s="160">
        <f>ROUND(E38*U38,2)</f>
        <v>40.799999999999997</v>
      </c>
      <c r="W38" s="160"/>
      <c r="X38" s="160" t="s">
        <v>148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149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58"/>
      <c r="B39" s="159"/>
      <c r="C39" s="253" t="s">
        <v>549</v>
      </c>
      <c r="D39" s="254"/>
      <c r="E39" s="254"/>
      <c r="F39" s="254"/>
      <c r="G39" s="254"/>
      <c r="H39" s="160"/>
      <c r="I39" s="160"/>
      <c r="J39" s="160"/>
      <c r="K39" s="160"/>
      <c r="L39" s="160"/>
      <c r="M39" s="160"/>
      <c r="N39" s="160"/>
      <c r="O39" s="160"/>
      <c r="P39" s="160"/>
      <c r="Q39" s="160"/>
      <c r="R39" s="160"/>
      <c r="S39" s="160"/>
      <c r="T39" s="160"/>
      <c r="U39" s="160"/>
      <c r="V39" s="160"/>
      <c r="W39" s="160"/>
      <c r="X39" s="160"/>
      <c r="Y39" s="151"/>
      <c r="Z39" s="151"/>
      <c r="AA39" s="151"/>
      <c r="AB39" s="151"/>
      <c r="AC39" s="151"/>
      <c r="AD39" s="151"/>
      <c r="AE39" s="151"/>
      <c r="AF39" s="151"/>
      <c r="AG39" s="151" t="s">
        <v>151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ht="20.399999999999999" outlineLevel="1">
      <c r="A40" s="180">
        <v>16</v>
      </c>
      <c r="B40" s="181" t="s">
        <v>550</v>
      </c>
      <c r="C40" s="191" t="s">
        <v>551</v>
      </c>
      <c r="D40" s="182" t="s">
        <v>144</v>
      </c>
      <c r="E40" s="183">
        <v>796.47</v>
      </c>
      <c r="F40" s="184"/>
      <c r="G40" s="185">
        <f>ROUND(E40*F40,2)</f>
        <v>0</v>
      </c>
      <c r="H40" s="184"/>
      <c r="I40" s="185">
        <f>ROUND(E40*H40,2)</f>
        <v>0</v>
      </c>
      <c r="J40" s="184"/>
      <c r="K40" s="185">
        <f>ROUND(E40*J40,2)</f>
        <v>0</v>
      </c>
      <c r="L40" s="185">
        <v>21</v>
      </c>
      <c r="M40" s="185">
        <f>G40*(1+L40/100)</f>
        <v>0</v>
      </c>
      <c r="N40" s="185">
        <v>4.3099999999999996E-3</v>
      </c>
      <c r="O40" s="185">
        <f>ROUND(E40*N40,2)</f>
        <v>3.43</v>
      </c>
      <c r="P40" s="185">
        <v>0</v>
      </c>
      <c r="Q40" s="185">
        <f>ROUND(E40*P40,2)</f>
        <v>0</v>
      </c>
      <c r="R40" s="185" t="s">
        <v>176</v>
      </c>
      <c r="S40" s="185" t="s">
        <v>146</v>
      </c>
      <c r="T40" s="186" t="s">
        <v>147</v>
      </c>
      <c r="U40" s="160">
        <v>0.36199999999999999</v>
      </c>
      <c r="V40" s="160">
        <f>ROUND(E40*U40,2)</f>
        <v>288.32</v>
      </c>
      <c r="W40" s="160"/>
      <c r="X40" s="160" t="s">
        <v>148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149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72">
        <v>17</v>
      </c>
      <c r="B41" s="173" t="s">
        <v>552</v>
      </c>
      <c r="C41" s="189" t="s">
        <v>553</v>
      </c>
      <c r="D41" s="174" t="s">
        <v>144</v>
      </c>
      <c r="E41" s="175">
        <v>73.53</v>
      </c>
      <c r="F41" s="176"/>
      <c r="G41" s="177">
        <f>ROUND(E41*F41,2)</f>
        <v>0</v>
      </c>
      <c r="H41" s="176"/>
      <c r="I41" s="177">
        <f>ROUND(E41*H41,2)</f>
        <v>0</v>
      </c>
      <c r="J41" s="176"/>
      <c r="K41" s="177">
        <f>ROUND(E41*J41,2)</f>
        <v>0</v>
      </c>
      <c r="L41" s="177">
        <v>21</v>
      </c>
      <c r="M41" s="177">
        <f>G41*(1+L41/100)</f>
        <v>0</v>
      </c>
      <c r="N41" s="177">
        <v>3.5E-4</v>
      </c>
      <c r="O41" s="177">
        <f>ROUND(E41*N41,2)</f>
        <v>0.03</v>
      </c>
      <c r="P41" s="177">
        <v>0</v>
      </c>
      <c r="Q41" s="177">
        <f>ROUND(E41*P41,2)</f>
        <v>0</v>
      </c>
      <c r="R41" s="177" t="s">
        <v>176</v>
      </c>
      <c r="S41" s="177" t="s">
        <v>146</v>
      </c>
      <c r="T41" s="178" t="s">
        <v>147</v>
      </c>
      <c r="U41" s="160">
        <v>8.5999999999999993E-2</v>
      </c>
      <c r="V41" s="160">
        <f>ROUND(E41*U41,2)</f>
        <v>6.32</v>
      </c>
      <c r="W41" s="160"/>
      <c r="X41" s="160" t="s">
        <v>148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149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58"/>
      <c r="B42" s="159"/>
      <c r="C42" s="253" t="s">
        <v>554</v>
      </c>
      <c r="D42" s="254"/>
      <c r="E42" s="254"/>
      <c r="F42" s="254"/>
      <c r="G42" s="254"/>
      <c r="H42" s="160"/>
      <c r="I42" s="160"/>
      <c r="J42" s="160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51"/>
      <c r="Z42" s="151"/>
      <c r="AA42" s="151"/>
      <c r="AB42" s="151"/>
      <c r="AC42" s="151"/>
      <c r="AD42" s="151"/>
      <c r="AE42" s="151"/>
      <c r="AF42" s="151"/>
      <c r="AG42" s="151" t="s">
        <v>151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80">
        <v>18</v>
      </c>
      <c r="B43" s="181" t="s">
        <v>555</v>
      </c>
      <c r="C43" s="191" t="s">
        <v>556</v>
      </c>
      <c r="D43" s="182" t="s">
        <v>144</v>
      </c>
      <c r="E43" s="183">
        <v>752.31</v>
      </c>
      <c r="F43" s="184"/>
      <c r="G43" s="185">
        <f>ROUND(E43*F43,2)</f>
        <v>0</v>
      </c>
      <c r="H43" s="184"/>
      <c r="I43" s="185">
        <f>ROUND(E43*H43,2)</f>
        <v>0</v>
      </c>
      <c r="J43" s="184"/>
      <c r="K43" s="185">
        <f>ROUND(E43*J43,2)</f>
        <v>0</v>
      </c>
      <c r="L43" s="185">
        <v>21</v>
      </c>
      <c r="M43" s="185">
        <f>G43*(1+L43/100)</f>
        <v>0</v>
      </c>
      <c r="N43" s="185">
        <v>3.2000000000000003E-4</v>
      </c>
      <c r="O43" s="185">
        <f>ROUND(E43*N43,2)</f>
        <v>0.24</v>
      </c>
      <c r="P43" s="185">
        <v>0</v>
      </c>
      <c r="Q43" s="185">
        <f>ROUND(E43*P43,2)</f>
        <v>0</v>
      </c>
      <c r="R43" s="185" t="s">
        <v>176</v>
      </c>
      <c r="S43" s="185" t="s">
        <v>146</v>
      </c>
      <c r="T43" s="186" t="s">
        <v>147</v>
      </c>
      <c r="U43" s="160">
        <v>0.16</v>
      </c>
      <c r="V43" s="160">
        <f>ROUND(E43*U43,2)</f>
        <v>120.37</v>
      </c>
      <c r="W43" s="160"/>
      <c r="X43" s="160" t="s">
        <v>148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149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80">
        <v>19</v>
      </c>
      <c r="B44" s="181" t="s">
        <v>557</v>
      </c>
      <c r="C44" s="191" t="s">
        <v>558</v>
      </c>
      <c r="D44" s="182" t="s">
        <v>144</v>
      </c>
      <c r="E44" s="183">
        <v>44.16</v>
      </c>
      <c r="F44" s="184"/>
      <c r="G44" s="185">
        <f>ROUND(E44*F44,2)</f>
        <v>0</v>
      </c>
      <c r="H44" s="184"/>
      <c r="I44" s="185">
        <f>ROUND(E44*H44,2)</f>
        <v>0</v>
      </c>
      <c r="J44" s="184"/>
      <c r="K44" s="185">
        <f>ROUND(E44*J44,2)</f>
        <v>0</v>
      </c>
      <c r="L44" s="185">
        <v>21</v>
      </c>
      <c r="M44" s="185">
        <f>G44*(1+L44/100)</f>
        <v>0</v>
      </c>
      <c r="N44" s="185">
        <v>3.2000000000000003E-4</v>
      </c>
      <c r="O44" s="185">
        <f>ROUND(E44*N44,2)</f>
        <v>0.01</v>
      </c>
      <c r="P44" s="185">
        <v>0</v>
      </c>
      <c r="Q44" s="185">
        <f>ROUND(E44*P44,2)</f>
        <v>0</v>
      </c>
      <c r="R44" s="185" t="s">
        <v>176</v>
      </c>
      <c r="S44" s="185" t="s">
        <v>146</v>
      </c>
      <c r="T44" s="186" t="s">
        <v>147</v>
      </c>
      <c r="U44" s="160">
        <v>0.25</v>
      </c>
      <c r="V44" s="160">
        <f>ROUND(E44*U44,2)</f>
        <v>11.04</v>
      </c>
      <c r="W44" s="160"/>
      <c r="X44" s="160" t="s">
        <v>148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149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80">
        <v>20</v>
      </c>
      <c r="B45" s="181" t="s">
        <v>559</v>
      </c>
      <c r="C45" s="191" t="s">
        <v>560</v>
      </c>
      <c r="D45" s="182" t="s">
        <v>210</v>
      </c>
      <c r="E45" s="183">
        <v>8.1999999999999993</v>
      </c>
      <c r="F45" s="184"/>
      <c r="G45" s="185">
        <f>ROUND(E45*F45,2)</f>
        <v>0</v>
      </c>
      <c r="H45" s="184"/>
      <c r="I45" s="185">
        <f>ROUND(E45*H45,2)</f>
        <v>0</v>
      </c>
      <c r="J45" s="184"/>
      <c r="K45" s="185">
        <f>ROUND(E45*J45,2)</f>
        <v>0</v>
      </c>
      <c r="L45" s="185">
        <v>21</v>
      </c>
      <c r="M45" s="185">
        <f>G45*(1+L45/100)</f>
        <v>0</v>
      </c>
      <c r="N45" s="185">
        <v>1.07E-3</v>
      </c>
      <c r="O45" s="185">
        <f>ROUND(E45*N45,2)</f>
        <v>0.01</v>
      </c>
      <c r="P45" s="185">
        <v>0</v>
      </c>
      <c r="Q45" s="185">
        <f>ROUND(E45*P45,2)</f>
        <v>0</v>
      </c>
      <c r="R45" s="185"/>
      <c r="S45" s="185" t="s">
        <v>291</v>
      </c>
      <c r="T45" s="186" t="s">
        <v>292</v>
      </c>
      <c r="U45" s="160">
        <v>0.51612000000000002</v>
      </c>
      <c r="V45" s="160">
        <f>ROUND(E45*U45,2)</f>
        <v>4.2300000000000004</v>
      </c>
      <c r="W45" s="160"/>
      <c r="X45" s="160" t="s">
        <v>148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149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ht="20.399999999999999" outlineLevel="1">
      <c r="A46" s="172">
        <v>21</v>
      </c>
      <c r="B46" s="173" t="s">
        <v>561</v>
      </c>
      <c r="C46" s="189" t="s">
        <v>562</v>
      </c>
      <c r="D46" s="174" t="s">
        <v>205</v>
      </c>
      <c r="E46" s="175">
        <v>5.5740299999999996</v>
      </c>
      <c r="F46" s="176"/>
      <c r="G46" s="177">
        <f>ROUND(E46*F46,2)</f>
        <v>0</v>
      </c>
      <c r="H46" s="176"/>
      <c r="I46" s="177">
        <f>ROUND(E46*H46,2)</f>
        <v>0</v>
      </c>
      <c r="J46" s="176"/>
      <c r="K46" s="177">
        <f>ROUND(E46*J46,2)</f>
        <v>0</v>
      </c>
      <c r="L46" s="177">
        <v>21</v>
      </c>
      <c r="M46" s="177">
        <f>G46*(1+L46/100)</f>
        <v>0</v>
      </c>
      <c r="N46" s="177">
        <v>1</v>
      </c>
      <c r="O46" s="177">
        <f>ROUND(E46*N46,2)</f>
        <v>5.57</v>
      </c>
      <c r="P46" s="177">
        <v>0</v>
      </c>
      <c r="Q46" s="177">
        <f>ROUND(E46*P46,2)</f>
        <v>0</v>
      </c>
      <c r="R46" s="177" t="s">
        <v>170</v>
      </c>
      <c r="S46" s="177" t="s">
        <v>146</v>
      </c>
      <c r="T46" s="178" t="s">
        <v>147</v>
      </c>
      <c r="U46" s="160">
        <v>0</v>
      </c>
      <c r="V46" s="160">
        <f>ROUND(E46*U46,2)</f>
        <v>0</v>
      </c>
      <c r="W46" s="160"/>
      <c r="X46" s="160" t="s">
        <v>171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172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58"/>
      <c r="B47" s="159"/>
      <c r="C47" s="190" t="s">
        <v>563</v>
      </c>
      <c r="D47" s="161"/>
      <c r="E47" s="162">
        <v>5.5740299999999996</v>
      </c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160"/>
      <c r="Q47" s="160"/>
      <c r="R47" s="160"/>
      <c r="S47" s="160"/>
      <c r="T47" s="160"/>
      <c r="U47" s="160"/>
      <c r="V47" s="160"/>
      <c r="W47" s="160"/>
      <c r="X47" s="160"/>
      <c r="Y47" s="151"/>
      <c r="Z47" s="151"/>
      <c r="AA47" s="151"/>
      <c r="AB47" s="151"/>
      <c r="AC47" s="151"/>
      <c r="AD47" s="151"/>
      <c r="AE47" s="151"/>
      <c r="AF47" s="151"/>
      <c r="AG47" s="151" t="s">
        <v>153</v>
      </c>
      <c r="AH47" s="151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>
      <c r="A48" s="166" t="s">
        <v>140</v>
      </c>
      <c r="B48" s="167" t="s">
        <v>75</v>
      </c>
      <c r="C48" s="188" t="s">
        <v>76</v>
      </c>
      <c r="D48" s="168"/>
      <c r="E48" s="169"/>
      <c r="F48" s="170"/>
      <c r="G48" s="170">
        <f>SUMIF(AG49:AG62,"&lt;&gt;NOR",G49:G62)</f>
        <v>0</v>
      </c>
      <c r="H48" s="170"/>
      <c r="I48" s="170">
        <f>SUM(I49:I62)</f>
        <v>0</v>
      </c>
      <c r="J48" s="170"/>
      <c r="K48" s="170">
        <f>SUM(K49:K62)</f>
        <v>0</v>
      </c>
      <c r="L48" s="170"/>
      <c r="M48" s="170">
        <f>SUM(M49:M62)</f>
        <v>0</v>
      </c>
      <c r="N48" s="170"/>
      <c r="O48" s="170">
        <f>SUM(O49:O62)</f>
        <v>19.150000000000002</v>
      </c>
      <c r="P48" s="170"/>
      <c r="Q48" s="170">
        <f>SUM(Q49:Q62)</f>
        <v>0</v>
      </c>
      <c r="R48" s="170"/>
      <c r="S48" s="170"/>
      <c r="T48" s="171"/>
      <c r="U48" s="165"/>
      <c r="V48" s="165">
        <f>SUM(V49:V62)</f>
        <v>277.43000000000006</v>
      </c>
      <c r="W48" s="165"/>
      <c r="X48" s="165"/>
      <c r="AG48" t="s">
        <v>141</v>
      </c>
    </row>
    <row r="49" spans="1:60" ht="20.399999999999999" outlineLevel="1">
      <c r="A49" s="172">
        <v>22</v>
      </c>
      <c r="B49" s="173" t="s">
        <v>564</v>
      </c>
      <c r="C49" s="189" t="s">
        <v>565</v>
      </c>
      <c r="D49" s="174" t="s">
        <v>144</v>
      </c>
      <c r="E49" s="175">
        <v>946.3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7">
        <v>1.8380000000000001E-2</v>
      </c>
      <c r="O49" s="177">
        <f>ROUND(E49*N49,2)</f>
        <v>17.39</v>
      </c>
      <c r="P49" s="177">
        <v>0</v>
      </c>
      <c r="Q49" s="177">
        <f>ROUND(E49*P49,2)</f>
        <v>0</v>
      </c>
      <c r="R49" s="177" t="s">
        <v>186</v>
      </c>
      <c r="S49" s="177" t="s">
        <v>146</v>
      </c>
      <c r="T49" s="178" t="s">
        <v>147</v>
      </c>
      <c r="U49" s="160">
        <v>0.13</v>
      </c>
      <c r="V49" s="160">
        <f>ROUND(E49*U49,2)</f>
        <v>123.02</v>
      </c>
      <c r="W49" s="160"/>
      <c r="X49" s="160" t="s">
        <v>148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149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58"/>
      <c r="B50" s="159"/>
      <c r="C50" s="253" t="s">
        <v>566</v>
      </c>
      <c r="D50" s="254"/>
      <c r="E50" s="254"/>
      <c r="F50" s="254"/>
      <c r="G50" s="254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51"/>
      <c r="Z50" s="151"/>
      <c r="AA50" s="151"/>
      <c r="AB50" s="151"/>
      <c r="AC50" s="151"/>
      <c r="AD50" s="151"/>
      <c r="AE50" s="151"/>
      <c r="AF50" s="151"/>
      <c r="AG50" s="151" t="s">
        <v>151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58"/>
      <c r="B51" s="159"/>
      <c r="C51" s="255" t="s">
        <v>567</v>
      </c>
      <c r="D51" s="256"/>
      <c r="E51" s="256"/>
      <c r="F51" s="256"/>
      <c r="G51" s="256"/>
      <c r="H51" s="160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51"/>
      <c r="Z51" s="151"/>
      <c r="AA51" s="151"/>
      <c r="AB51" s="151"/>
      <c r="AC51" s="151"/>
      <c r="AD51" s="151"/>
      <c r="AE51" s="151"/>
      <c r="AF51" s="151"/>
      <c r="AG51" s="151" t="s">
        <v>164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30.6" outlineLevel="1">
      <c r="A52" s="172">
        <v>23</v>
      </c>
      <c r="B52" s="173" t="s">
        <v>568</v>
      </c>
      <c r="C52" s="189" t="s">
        <v>569</v>
      </c>
      <c r="D52" s="174" t="s">
        <v>144</v>
      </c>
      <c r="E52" s="175">
        <v>1892.6</v>
      </c>
      <c r="F52" s="176"/>
      <c r="G52" s="177">
        <f>ROUND(E52*F52,2)</f>
        <v>0</v>
      </c>
      <c r="H52" s="176"/>
      <c r="I52" s="177">
        <f>ROUND(E52*H52,2)</f>
        <v>0</v>
      </c>
      <c r="J52" s="176"/>
      <c r="K52" s="177">
        <f>ROUND(E52*J52,2)</f>
        <v>0</v>
      </c>
      <c r="L52" s="177">
        <v>21</v>
      </c>
      <c r="M52" s="177">
        <f>G52*(1+L52/100)</f>
        <v>0</v>
      </c>
      <c r="N52" s="177">
        <v>8.4999999999999995E-4</v>
      </c>
      <c r="O52" s="177">
        <f>ROUND(E52*N52,2)</f>
        <v>1.61</v>
      </c>
      <c r="P52" s="177">
        <v>0</v>
      </c>
      <c r="Q52" s="177">
        <f>ROUND(E52*P52,2)</f>
        <v>0</v>
      </c>
      <c r="R52" s="177" t="s">
        <v>186</v>
      </c>
      <c r="S52" s="177" t="s">
        <v>146</v>
      </c>
      <c r="T52" s="178" t="s">
        <v>147</v>
      </c>
      <c r="U52" s="160">
        <v>6.0000000000000001E-3</v>
      </c>
      <c r="V52" s="160">
        <f>ROUND(E52*U52,2)</f>
        <v>11.36</v>
      </c>
      <c r="W52" s="160"/>
      <c r="X52" s="160" t="s">
        <v>148</v>
      </c>
      <c r="Y52" s="151"/>
      <c r="Z52" s="151"/>
      <c r="AA52" s="151"/>
      <c r="AB52" s="151"/>
      <c r="AC52" s="151"/>
      <c r="AD52" s="151"/>
      <c r="AE52" s="151"/>
      <c r="AF52" s="151"/>
      <c r="AG52" s="151" t="s">
        <v>149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 outlineLevel="1">
      <c r="A53" s="158"/>
      <c r="B53" s="159"/>
      <c r="C53" s="253" t="s">
        <v>566</v>
      </c>
      <c r="D53" s="254"/>
      <c r="E53" s="254"/>
      <c r="F53" s="254"/>
      <c r="G53" s="254"/>
      <c r="H53" s="160"/>
      <c r="I53" s="160"/>
      <c r="J53" s="160"/>
      <c r="K53" s="160"/>
      <c r="L53" s="160"/>
      <c r="M53" s="160"/>
      <c r="N53" s="160"/>
      <c r="O53" s="160"/>
      <c r="P53" s="160"/>
      <c r="Q53" s="160"/>
      <c r="R53" s="160"/>
      <c r="S53" s="160"/>
      <c r="T53" s="160"/>
      <c r="U53" s="160"/>
      <c r="V53" s="160"/>
      <c r="W53" s="160"/>
      <c r="X53" s="160"/>
      <c r="Y53" s="151"/>
      <c r="Z53" s="151"/>
      <c r="AA53" s="151"/>
      <c r="AB53" s="151"/>
      <c r="AC53" s="151"/>
      <c r="AD53" s="151"/>
      <c r="AE53" s="151"/>
      <c r="AF53" s="151"/>
      <c r="AG53" s="151" t="s">
        <v>151</v>
      </c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</row>
    <row r="54" spans="1:60" outlineLevel="1">
      <c r="A54" s="158"/>
      <c r="B54" s="159"/>
      <c r="C54" s="190" t="s">
        <v>570</v>
      </c>
      <c r="D54" s="161"/>
      <c r="E54" s="162">
        <v>1892.6</v>
      </c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51"/>
      <c r="Z54" s="151"/>
      <c r="AA54" s="151"/>
      <c r="AB54" s="151"/>
      <c r="AC54" s="151"/>
      <c r="AD54" s="151"/>
      <c r="AE54" s="151"/>
      <c r="AF54" s="151"/>
      <c r="AG54" s="151" t="s">
        <v>153</v>
      </c>
      <c r="AH54" s="151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>
      <c r="A55" s="180">
        <v>24</v>
      </c>
      <c r="B55" s="181" t="s">
        <v>571</v>
      </c>
      <c r="C55" s="191" t="s">
        <v>572</v>
      </c>
      <c r="D55" s="182" t="s">
        <v>144</v>
      </c>
      <c r="E55" s="183">
        <v>946.3</v>
      </c>
      <c r="F55" s="184"/>
      <c r="G55" s="185">
        <f t="shared" ref="G55:G61" si="0">ROUND(E55*F55,2)</f>
        <v>0</v>
      </c>
      <c r="H55" s="184"/>
      <c r="I55" s="185">
        <f t="shared" ref="I55:I61" si="1">ROUND(E55*H55,2)</f>
        <v>0</v>
      </c>
      <c r="J55" s="184"/>
      <c r="K55" s="185">
        <f t="shared" ref="K55:K61" si="2">ROUND(E55*J55,2)</f>
        <v>0</v>
      </c>
      <c r="L55" s="185">
        <v>21</v>
      </c>
      <c r="M55" s="185">
        <f t="shared" ref="M55:M61" si="3">G55*(1+L55/100)</f>
        <v>0</v>
      </c>
      <c r="N55" s="185">
        <v>0</v>
      </c>
      <c r="O55" s="185">
        <f t="shared" ref="O55:O61" si="4">ROUND(E55*N55,2)</f>
        <v>0</v>
      </c>
      <c r="P55" s="185">
        <v>0</v>
      </c>
      <c r="Q55" s="185">
        <f t="shared" ref="Q55:Q61" si="5">ROUND(E55*P55,2)</f>
        <v>0</v>
      </c>
      <c r="R55" s="185" t="s">
        <v>186</v>
      </c>
      <c r="S55" s="185" t="s">
        <v>146</v>
      </c>
      <c r="T55" s="186" t="s">
        <v>147</v>
      </c>
      <c r="U55" s="160">
        <v>0.10199999999999999</v>
      </c>
      <c r="V55" s="160">
        <f t="shared" ref="V55:V61" si="6">ROUND(E55*U55,2)</f>
        <v>96.52</v>
      </c>
      <c r="W55" s="160"/>
      <c r="X55" s="160" t="s">
        <v>148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149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80">
        <v>25</v>
      </c>
      <c r="B56" s="181" t="s">
        <v>573</v>
      </c>
      <c r="C56" s="191" t="s">
        <v>574</v>
      </c>
      <c r="D56" s="182" t="s">
        <v>144</v>
      </c>
      <c r="E56" s="183">
        <v>946.3</v>
      </c>
      <c r="F56" s="184"/>
      <c r="G56" s="185">
        <f t="shared" si="0"/>
        <v>0</v>
      </c>
      <c r="H56" s="184"/>
      <c r="I56" s="185">
        <f t="shared" si="1"/>
        <v>0</v>
      </c>
      <c r="J56" s="184"/>
      <c r="K56" s="185">
        <f t="shared" si="2"/>
        <v>0</v>
      </c>
      <c r="L56" s="185">
        <v>21</v>
      </c>
      <c r="M56" s="185">
        <f t="shared" si="3"/>
        <v>0</v>
      </c>
      <c r="N56" s="185">
        <v>0</v>
      </c>
      <c r="O56" s="185">
        <f t="shared" si="4"/>
        <v>0</v>
      </c>
      <c r="P56" s="185">
        <v>0</v>
      </c>
      <c r="Q56" s="185">
        <f t="shared" si="5"/>
        <v>0</v>
      </c>
      <c r="R56" s="185" t="s">
        <v>186</v>
      </c>
      <c r="S56" s="185" t="s">
        <v>146</v>
      </c>
      <c r="T56" s="186" t="s">
        <v>147</v>
      </c>
      <c r="U56" s="160">
        <v>3.0300000000000001E-2</v>
      </c>
      <c r="V56" s="160">
        <f t="shared" si="6"/>
        <v>28.67</v>
      </c>
      <c r="W56" s="160"/>
      <c r="X56" s="160" t="s">
        <v>148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149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ht="20.399999999999999" outlineLevel="1">
      <c r="A57" s="180">
        <v>26</v>
      </c>
      <c r="B57" s="181" t="s">
        <v>575</v>
      </c>
      <c r="C57" s="191" t="s">
        <v>576</v>
      </c>
      <c r="D57" s="182" t="s">
        <v>144</v>
      </c>
      <c r="E57" s="183">
        <v>1892.6</v>
      </c>
      <c r="F57" s="184"/>
      <c r="G57" s="185">
        <f t="shared" si="0"/>
        <v>0</v>
      </c>
      <c r="H57" s="184"/>
      <c r="I57" s="185">
        <f t="shared" si="1"/>
        <v>0</v>
      </c>
      <c r="J57" s="184"/>
      <c r="K57" s="185">
        <f t="shared" si="2"/>
        <v>0</v>
      </c>
      <c r="L57" s="185">
        <v>21</v>
      </c>
      <c r="M57" s="185">
        <f t="shared" si="3"/>
        <v>0</v>
      </c>
      <c r="N57" s="185">
        <v>5.0000000000000002E-5</v>
      </c>
      <c r="O57" s="185">
        <f t="shared" si="4"/>
        <v>0.09</v>
      </c>
      <c r="P57" s="185">
        <v>0</v>
      </c>
      <c r="Q57" s="185">
        <f t="shared" si="5"/>
        <v>0</v>
      </c>
      <c r="R57" s="185" t="s">
        <v>186</v>
      </c>
      <c r="S57" s="185" t="s">
        <v>146</v>
      </c>
      <c r="T57" s="186" t="s">
        <v>147</v>
      </c>
      <c r="U57" s="160">
        <v>0</v>
      </c>
      <c r="V57" s="160">
        <f t="shared" si="6"/>
        <v>0</v>
      </c>
      <c r="W57" s="160"/>
      <c r="X57" s="160" t="s">
        <v>148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149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 outlineLevel="1">
      <c r="A58" s="180">
        <v>27</v>
      </c>
      <c r="B58" s="181" t="s">
        <v>577</v>
      </c>
      <c r="C58" s="191" t="s">
        <v>578</v>
      </c>
      <c r="D58" s="182" t="s">
        <v>144</v>
      </c>
      <c r="E58" s="183">
        <v>946.3</v>
      </c>
      <c r="F58" s="184"/>
      <c r="G58" s="185">
        <f t="shared" si="0"/>
        <v>0</v>
      </c>
      <c r="H58" s="184"/>
      <c r="I58" s="185">
        <f t="shared" si="1"/>
        <v>0</v>
      </c>
      <c r="J58" s="184"/>
      <c r="K58" s="185">
        <f t="shared" si="2"/>
        <v>0</v>
      </c>
      <c r="L58" s="185">
        <v>21</v>
      </c>
      <c r="M58" s="185">
        <f t="shared" si="3"/>
        <v>0</v>
      </c>
      <c r="N58" s="185">
        <v>0</v>
      </c>
      <c r="O58" s="185">
        <f t="shared" si="4"/>
        <v>0</v>
      </c>
      <c r="P58" s="185">
        <v>0</v>
      </c>
      <c r="Q58" s="185">
        <f t="shared" si="5"/>
        <v>0</v>
      </c>
      <c r="R58" s="185" t="s">
        <v>186</v>
      </c>
      <c r="S58" s="185" t="s">
        <v>146</v>
      </c>
      <c r="T58" s="186" t="s">
        <v>147</v>
      </c>
      <c r="U58" s="160">
        <v>1.7999999999999999E-2</v>
      </c>
      <c r="V58" s="160">
        <f t="shared" si="6"/>
        <v>17.03</v>
      </c>
      <c r="W58" s="160"/>
      <c r="X58" s="160" t="s">
        <v>148</v>
      </c>
      <c r="Y58" s="151"/>
      <c r="Z58" s="151"/>
      <c r="AA58" s="151"/>
      <c r="AB58" s="151"/>
      <c r="AC58" s="151"/>
      <c r="AD58" s="151"/>
      <c r="AE58" s="151"/>
      <c r="AF58" s="151"/>
      <c r="AG58" s="151" t="s">
        <v>149</v>
      </c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</row>
    <row r="59" spans="1:60" outlineLevel="1">
      <c r="A59" s="180">
        <v>28</v>
      </c>
      <c r="B59" s="181" t="s">
        <v>579</v>
      </c>
      <c r="C59" s="191" t="s">
        <v>580</v>
      </c>
      <c r="D59" s="182" t="s">
        <v>210</v>
      </c>
      <c r="E59" s="183">
        <v>2</v>
      </c>
      <c r="F59" s="184"/>
      <c r="G59" s="185">
        <f t="shared" si="0"/>
        <v>0</v>
      </c>
      <c r="H59" s="184"/>
      <c r="I59" s="185">
        <f t="shared" si="1"/>
        <v>0</v>
      </c>
      <c r="J59" s="184"/>
      <c r="K59" s="185">
        <f t="shared" si="2"/>
        <v>0</v>
      </c>
      <c r="L59" s="185">
        <v>21</v>
      </c>
      <c r="M59" s="185">
        <f t="shared" si="3"/>
        <v>0</v>
      </c>
      <c r="N59" s="185">
        <v>2.3720000000000001E-2</v>
      </c>
      <c r="O59" s="185">
        <f t="shared" si="4"/>
        <v>0.05</v>
      </c>
      <c r="P59" s="185">
        <v>0</v>
      </c>
      <c r="Q59" s="185">
        <f t="shared" si="5"/>
        <v>0</v>
      </c>
      <c r="R59" s="185" t="s">
        <v>186</v>
      </c>
      <c r="S59" s="185" t="s">
        <v>146</v>
      </c>
      <c r="T59" s="186" t="s">
        <v>147</v>
      </c>
      <c r="U59" s="160">
        <v>0.23899999999999999</v>
      </c>
      <c r="V59" s="160">
        <f t="shared" si="6"/>
        <v>0.48</v>
      </c>
      <c r="W59" s="160"/>
      <c r="X59" s="160" t="s">
        <v>148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149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ht="30.6" outlineLevel="1">
      <c r="A60" s="180">
        <v>29</v>
      </c>
      <c r="B60" s="181" t="s">
        <v>581</v>
      </c>
      <c r="C60" s="191" t="s">
        <v>582</v>
      </c>
      <c r="D60" s="182" t="s">
        <v>210</v>
      </c>
      <c r="E60" s="183">
        <v>4</v>
      </c>
      <c r="F60" s="184"/>
      <c r="G60" s="185">
        <f t="shared" si="0"/>
        <v>0</v>
      </c>
      <c r="H60" s="184"/>
      <c r="I60" s="185">
        <f t="shared" si="1"/>
        <v>0</v>
      </c>
      <c r="J60" s="184"/>
      <c r="K60" s="185">
        <f t="shared" si="2"/>
        <v>0</v>
      </c>
      <c r="L60" s="185">
        <v>21</v>
      </c>
      <c r="M60" s="185">
        <f t="shared" si="3"/>
        <v>0</v>
      </c>
      <c r="N60" s="185">
        <v>2.2499999999999998E-3</v>
      </c>
      <c r="O60" s="185">
        <f t="shared" si="4"/>
        <v>0.01</v>
      </c>
      <c r="P60" s="185">
        <v>0</v>
      </c>
      <c r="Q60" s="185">
        <f t="shared" si="5"/>
        <v>0</v>
      </c>
      <c r="R60" s="185" t="s">
        <v>186</v>
      </c>
      <c r="S60" s="185" t="s">
        <v>146</v>
      </c>
      <c r="T60" s="186" t="s">
        <v>147</v>
      </c>
      <c r="U60" s="160">
        <v>0.01</v>
      </c>
      <c r="V60" s="160">
        <f t="shared" si="6"/>
        <v>0.04</v>
      </c>
      <c r="W60" s="160"/>
      <c r="X60" s="160" t="s">
        <v>148</v>
      </c>
      <c r="Y60" s="151"/>
      <c r="Z60" s="151"/>
      <c r="AA60" s="151"/>
      <c r="AB60" s="151"/>
      <c r="AC60" s="151"/>
      <c r="AD60" s="151"/>
      <c r="AE60" s="151"/>
      <c r="AF60" s="151"/>
      <c r="AG60" s="151" t="s">
        <v>149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>
      <c r="A61" s="172">
        <v>30</v>
      </c>
      <c r="B61" s="173" t="s">
        <v>583</v>
      </c>
      <c r="C61" s="189" t="s">
        <v>584</v>
      </c>
      <c r="D61" s="174" t="s">
        <v>210</v>
      </c>
      <c r="E61" s="175">
        <v>2</v>
      </c>
      <c r="F61" s="176"/>
      <c r="G61" s="177">
        <f t="shared" si="0"/>
        <v>0</v>
      </c>
      <c r="H61" s="176"/>
      <c r="I61" s="177">
        <f t="shared" si="1"/>
        <v>0</v>
      </c>
      <c r="J61" s="176"/>
      <c r="K61" s="177">
        <f t="shared" si="2"/>
        <v>0</v>
      </c>
      <c r="L61" s="177">
        <v>21</v>
      </c>
      <c r="M61" s="177">
        <f t="shared" si="3"/>
        <v>0</v>
      </c>
      <c r="N61" s="177">
        <v>0</v>
      </c>
      <c r="O61" s="177">
        <f t="shared" si="4"/>
        <v>0</v>
      </c>
      <c r="P61" s="177">
        <v>0</v>
      </c>
      <c r="Q61" s="177">
        <f t="shared" si="5"/>
        <v>0</v>
      </c>
      <c r="R61" s="177" t="s">
        <v>186</v>
      </c>
      <c r="S61" s="177" t="s">
        <v>146</v>
      </c>
      <c r="T61" s="178" t="s">
        <v>147</v>
      </c>
      <c r="U61" s="160">
        <v>0.154</v>
      </c>
      <c r="V61" s="160">
        <f t="shared" si="6"/>
        <v>0.31</v>
      </c>
      <c r="W61" s="160"/>
      <c r="X61" s="160" t="s">
        <v>148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149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58"/>
      <c r="B62" s="159"/>
      <c r="C62" s="253" t="s">
        <v>585</v>
      </c>
      <c r="D62" s="254"/>
      <c r="E62" s="254"/>
      <c r="F62" s="254"/>
      <c r="G62" s="254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51"/>
      <c r="Z62" s="151"/>
      <c r="AA62" s="151"/>
      <c r="AB62" s="151"/>
      <c r="AC62" s="151"/>
      <c r="AD62" s="151"/>
      <c r="AE62" s="151"/>
      <c r="AF62" s="151"/>
      <c r="AG62" s="151" t="s">
        <v>151</v>
      </c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>
      <c r="A63" s="166" t="s">
        <v>140</v>
      </c>
      <c r="B63" s="167" t="s">
        <v>77</v>
      </c>
      <c r="C63" s="188" t="s">
        <v>78</v>
      </c>
      <c r="D63" s="168"/>
      <c r="E63" s="169"/>
      <c r="F63" s="170"/>
      <c r="G63" s="170">
        <f>SUMIF(AG64:AG64,"&lt;&gt;NOR",G64:G64)</f>
        <v>0</v>
      </c>
      <c r="H63" s="170"/>
      <c r="I63" s="170">
        <f>SUM(I64:I64)</f>
        <v>0</v>
      </c>
      <c r="J63" s="170"/>
      <c r="K63" s="170">
        <f>SUM(K64:K64)</f>
        <v>0</v>
      </c>
      <c r="L63" s="170"/>
      <c r="M63" s="170">
        <f>SUM(M64:M64)</f>
        <v>0</v>
      </c>
      <c r="N63" s="170"/>
      <c r="O63" s="170">
        <f>SUM(O64:O64)</f>
        <v>0.01</v>
      </c>
      <c r="P63" s="170"/>
      <c r="Q63" s="170">
        <f>SUM(Q64:Q64)</f>
        <v>0</v>
      </c>
      <c r="R63" s="170"/>
      <c r="S63" s="170"/>
      <c r="T63" s="171"/>
      <c r="U63" s="165"/>
      <c r="V63" s="165">
        <f>SUM(V64:V64)</f>
        <v>70.8</v>
      </c>
      <c r="W63" s="165"/>
      <c r="X63" s="165"/>
      <c r="AG63" t="s">
        <v>141</v>
      </c>
    </row>
    <row r="64" spans="1:60" outlineLevel="1">
      <c r="A64" s="180">
        <v>31</v>
      </c>
      <c r="B64" s="181" t="s">
        <v>586</v>
      </c>
      <c r="C64" s="191" t="s">
        <v>587</v>
      </c>
      <c r="D64" s="182" t="s">
        <v>144</v>
      </c>
      <c r="E64" s="183">
        <v>200</v>
      </c>
      <c r="F64" s="184"/>
      <c r="G64" s="185">
        <f>ROUND(E64*F64,2)</f>
        <v>0</v>
      </c>
      <c r="H64" s="184"/>
      <c r="I64" s="185">
        <f>ROUND(E64*H64,2)</f>
        <v>0</v>
      </c>
      <c r="J64" s="184"/>
      <c r="K64" s="185">
        <f>ROUND(E64*J64,2)</f>
        <v>0</v>
      </c>
      <c r="L64" s="185">
        <v>21</v>
      </c>
      <c r="M64" s="185">
        <f>G64*(1+L64/100)</f>
        <v>0</v>
      </c>
      <c r="N64" s="185">
        <v>4.0000000000000003E-5</v>
      </c>
      <c r="O64" s="185">
        <f>ROUND(E64*N64,2)</f>
        <v>0.01</v>
      </c>
      <c r="P64" s="185">
        <v>0</v>
      </c>
      <c r="Q64" s="185">
        <f>ROUND(E64*P64,2)</f>
        <v>0</v>
      </c>
      <c r="R64" s="185"/>
      <c r="S64" s="185" t="s">
        <v>291</v>
      </c>
      <c r="T64" s="186" t="s">
        <v>147</v>
      </c>
      <c r="U64" s="160">
        <v>0.35399999999999998</v>
      </c>
      <c r="V64" s="160">
        <f>ROUND(E64*U64,2)</f>
        <v>70.8</v>
      </c>
      <c r="W64" s="160"/>
      <c r="X64" s="160" t="s">
        <v>148</v>
      </c>
      <c r="Y64" s="151"/>
      <c r="Z64" s="151"/>
      <c r="AA64" s="151"/>
      <c r="AB64" s="151"/>
      <c r="AC64" s="151"/>
      <c r="AD64" s="151"/>
      <c r="AE64" s="151"/>
      <c r="AF64" s="151"/>
      <c r="AG64" s="151" t="s">
        <v>149</v>
      </c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</row>
    <row r="65" spans="1:60">
      <c r="A65" s="166" t="s">
        <v>140</v>
      </c>
      <c r="B65" s="167" t="s">
        <v>79</v>
      </c>
      <c r="C65" s="188" t="s">
        <v>80</v>
      </c>
      <c r="D65" s="168"/>
      <c r="E65" s="169"/>
      <c r="F65" s="170"/>
      <c r="G65" s="170">
        <f>SUMIF(AG66:AG68,"&lt;&gt;NOR",G66:G68)</f>
        <v>0</v>
      </c>
      <c r="H65" s="170"/>
      <c r="I65" s="170">
        <f>SUM(I66:I68)</f>
        <v>0</v>
      </c>
      <c r="J65" s="170"/>
      <c r="K65" s="170">
        <f>SUM(K66:K68)</f>
        <v>0</v>
      </c>
      <c r="L65" s="170"/>
      <c r="M65" s="170">
        <f>SUM(M66:M68)</f>
        <v>0</v>
      </c>
      <c r="N65" s="170"/>
      <c r="O65" s="170">
        <f>SUM(O66:O68)</f>
        <v>0.01</v>
      </c>
      <c r="P65" s="170"/>
      <c r="Q65" s="170">
        <f>SUM(Q66:Q68)</f>
        <v>4.45</v>
      </c>
      <c r="R65" s="170"/>
      <c r="S65" s="170"/>
      <c r="T65" s="171"/>
      <c r="U65" s="165"/>
      <c r="V65" s="165">
        <f>SUM(V66:V68)</f>
        <v>19.830000000000002</v>
      </c>
      <c r="W65" s="165"/>
      <c r="X65" s="165"/>
      <c r="AG65" t="s">
        <v>141</v>
      </c>
    </row>
    <row r="66" spans="1:60" ht="20.399999999999999" outlineLevel="1">
      <c r="A66" s="172">
        <v>32</v>
      </c>
      <c r="B66" s="173" t="s">
        <v>588</v>
      </c>
      <c r="C66" s="189" t="s">
        <v>589</v>
      </c>
      <c r="D66" s="174" t="s">
        <v>210</v>
      </c>
      <c r="E66" s="175">
        <v>18.7</v>
      </c>
      <c r="F66" s="176"/>
      <c r="G66" s="177">
        <f>ROUND(E66*F66,2)</f>
        <v>0</v>
      </c>
      <c r="H66" s="176"/>
      <c r="I66" s="177">
        <f>ROUND(E66*H66,2)</f>
        <v>0</v>
      </c>
      <c r="J66" s="176"/>
      <c r="K66" s="177">
        <f>ROUND(E66*J66,2)</f>
        <v>0</v>
      </c>
      <c r="L66" s="177">
        <v>21</v>
      </c>
      <c r="M66" s="177">
        <f>G66*(1+L66/100)</f>
        <v>0</v>
      </c>
      <c r="N66" s="177">
        <v>4.8999999999999998E-4</v>
      </c>
      <c r="O66" s="177">
        <f>ROUND(E66*N66,2)</f>
        <v>0.01</v>
      </c>
      <c r="P66" s="177">
        <v>6.0000000000000001E-3</v>
      </c>
      <c r="Q66" s="177">
        <f>ROUND(E66*P66,2)</f>
        <v>0.11</v>
      </c>
      <c r="R66" s="177" t="s">
        <v>192</v>
      </c>
      <c r="S66" s="177" t="s">
        <v>146</v>
      </c>
      <c r="T66" s="178" t="s">
        <v>147</v>
      </c>
      <c r="U66" s="160">
        <v>0.27400000000000002</v>
      </c>
      <c r="V66" s="160">
        <f>ROUND(E66*U66,2)</f>
        <v>5.12</v>
      </c>
      <c r="W66" s="160"/>
      <c r="X66" s="160" t="s">
        <v>148</v>
      </c>
      <c r="Y66" s="151"/>
      <c r="Z66" s="151"/>
      <c r="AA66" s="151"/>
      <c r="AB66" s="151"/>
      <c r="AC66" s="151"/>
      <c r="AD66" s="151"/>
      <c r="AE66" s="151"/>
      <c r="AF66" s="151"/>
      <c r="AG66" s="151" t="s">
        <v>149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>
      <c r="A67" s="158"/>
      <c r="B67" s="159"/>
      <c r="C67" s="251" t="s">
        <v>590</v>
      </c>
      <c r="D67" s="252"/>
      <c r="E67" s="252"/>
      <c r="F67" s="252"/>
      <c r="G67" s="252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51"/>
      <c r="Z67" s="151"/>
      <c r="AA67" s="151"/>
      <c r="AB67" s="151"/>
      <c r="AC67" s="151"/>
      <c r="AD67" s="151"/>
      <c r="AE67" s="151"/>
      <c r="AF67" s="151"/>
      <c r="AG67" s="151" t="s">
        <v>164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30.6" outlineLevel="1">
      <c r="A68" s="180">
        <v>33</v>
      </c>
      <c r="B68" s="181" t="s">
        <v>591</v>
      </c>
      <c r="C68" s="191" t="s">
        <v>592</v>
      </c>
      <c r="D68" s="182" t="s">
        <v>144</v>
      </c>
      <c r="E68" s="183">
        <v>73.53</v>
      </c>
      <c r="F68" s="184"/>
      <c r="G68" s="185">
        <f>ROUND(E68*F68,2)</f>
        <v>0</v>
      </c>
      <c r="H68" s="184"/>
      <c r="I68" s="185">
        <f>ROUND(E68*H68,2)</f>
        <v>0</v>
      </c>
      <c r="J68" s="184"/>
      <c r="K68" s="185">
        <f>ROUND(E68*J68,2)</f>
        <v>0</v>
      </c>
      <c r="L68" s="185">
        <v>21</v>
      </c>
      <c r="M68" s="185">
        <f>G68*(1+L68/100)</f>
        <v>0</v>
      </c>
      <c r="N68" s="185">
        <v>0</v>
      </c>
      <c r="O68" s="185">
        <f>ROUND(E68*N68,2)</f>
        <v>0</v>
      </c>
      <c r="P68" s="185">
        <v>5.8999999999999997E-2</v>
      </c>
      <c r="Q68" s="185">
        <f>ROUND(E68*P68,2)</f>
        <v>4.34</v>
      </c>
      <c r="R68" s="185" t="s">
        <v>192</v>
      </c>
      <c r="S68" s="185" t="s">
        <v>146</v>
      </c>
      <c r="T68" s="186" t="s">
        <v>147</v>
      </c>
      <c r="U68" s="160">
        <v>0.2</v>
      </c>
      <c r="V68" s="160">
        <f>ROUND(E68*U68,2)</f>
        <v>14.71</v>
      </c>
      <c r="W68" s="160"/>
      <c r="X68" s="160" t="s">
        <v>148</v>
      </c>
      <c r="Y68" s="151"/>
      <c r="Z68" s="151"/>
      <c r="AA68" s="151"/>
      <c r="AB68" s="151"/>
      <c r="AC68" s="151"/>
      <c r="AD68" s="151"/>
      <c r="AE68" s="151"/>
      <c r="AF68" s="151"/>
      <c r="AG68" s="151" t="s">
        <v>149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</row>
    <row r="69" spans="1:60">
      <c r="A69" s="166" t="s">
        <v>140</v>
      </c>
      <c r="B69" s="167" t="s">
        <v>81</v>
      </c>
      <c r="C69" s="188" t="s">
        <v>82</v>
      </c>
      <c r="D69" s="168"/>
      <c r="E69" s="169"/>
      <c r="F69" s="170"/>
      <c r="G69" s="170">
        <f>SUMIF(AG70:AG72,"&lt;&gt;NOR",G70:G72)</f>
        <v>0</v>
      </c>
      <c r="H69" s="170"/>
      <c r="I69" s="170">
        <f>SUM(I70:I72)</f>
        <v>0</v>
      </c>
      <c r="J69" s="170"/>
      <c r="K69" s="170">
        <f>SUM(K70:K72)</f>
        <v>0</v>
      </c>
      <c r="L69" s="170"/>
      <c r="M69" s="170">
        <f>SUM(M70:M72)</f>
        <v>0</v>
      </c>
      <c r="N69" s="170"/>
      <c r="O69" s="170">
        <f>SUM(O70:O72)</f>
        <v>0</v>
      </c>
      <c r="P69" s="170"/>
      <c r="Q69" s="170">
        <f>SUM(Q70:Q72)</f>
        <v>0</v>
      </c>
      <c r="R69" s="170"/>
      <c r="S69" s="170"/>
      <c r="T69" s="171"/>
      <c r="U69" s="165"/>
      <c r="V69" s="165">
        <f>SUM(V70:V72)</f>
        <v>13.1</v>
      </c>
      <c r="W69" s="165"/>
      <c r="X69" s="165"/>
      <c r="AG69" t="s">
        <v>141</v>
      </c>
    </row>
    <row r="70" spans="1:60" outlineLevel="1">
      <c r="A70" s="172">
        <v>34</v>
      </c>
      <c r="B70" s="173" t="s">
        <v>593</v>
      </c>
      <c r="C70" s="189" t="s">
        <v>594</v>
      </c>
      <c r="D70" s="174" t="s">
        <v>205</v>
      </c>
      <c r="E70" s="175">
        <v>42.67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21</v>
      </c>
      <c r="M70" s="177">
        <f>G70*(1+L70/100)</f>
        <v>0</v>
      </c>
      <c r="N70" s="177">
        <v>0</v>
      </c>
      <c r="O70" s="177">
        <f>ROUND(E70*N70,2)</f>
        <v>0</v>
      </c>
      <c r="P70" s="177">
        <v>0</v>
      </c>
      <c r="Q70" s="177">
        <f>ROUND(E70*P70,2)</f>
        <v>0</v>
      </c>
      <c r="R70" s="177" t="s">
        <v>176</v>
      </c>
      <c r="S70" s="177" t="s">
        <v>146</v>
      </c>
      <c r="T70" s="178" t="s">
        <v>147</v>
      </c>
      <c r="U70" s="160">
        <v>0.307</v>
      </c>
      <c r="V70" s="160">
        <f>ROUND(E70*U70,2)</f>
        <v>13.1</v>
      </c>
      <c r="W70" s="160"/>
      <c r="X70" s="160" t="s">
        <v>148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149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ht="21" outlineLevel="1">
      <c r="A71" s="158"/>
      <c r="B71" s="159"/>
      <c r="C71" s="253" t="s">
        <v>206</v>
      </c>
      <c r="D71" s="254"/>
      <c r="E71" s="254"/>
      <c r="F71" s="254"/>
      <c r="G71" s="254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51"/>
      <c r="Z71" s="151"/>
      <c r="AA71" s="151"/>
      <c r="AB71" s="151"/>
      <c r="AC71" s="151"/>
      <c r="AD71" s="151"/>
      <c r="AE71" s="151"/>
      <c r="AF71" s="151"/>
      <c r="AG71" s="151" t="s">
        <v>151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79" t="str">
        <f>C71</f>
        <v>přesun hmot pro budovy občanské výstavby (JKSO 801), budovy pro bydlení (JKSO 803) budovy pro výrobu a služby (JKSO 812) s nosnou svislou konstrukcí zděnou z cihel nebo tvárnic nebo kovovou</v>
      </c>
      <c r="BB71" s="151"/>
      <c r="BC71" s="151"/>
      <c r="BD71" s="151"/>
      <c r="BE71" s="151"/>
      <c r="BF71" s="151"/>
      <c r="BG71" s="151"/>
      <c r="BH71" s="151"/>
    </row>
    <row r="72" spans="1:60" outlineLevel="1">
      <c r="A72" s="158"/>
      <c r="B72" s="159"/>
      <c r="C72" s="190" t="s">
        <v>595</v>
      </c>
      <c r="D72" s="161"/>
      <c r="E72" s="162">
        <v>42.67</v>
      </c>
      <c r="F72" s="160"/>
      <c r="G72" s="160"/>
      <c r="H72" s="160"/>
      <c r="I72" s="160"/>
      <c r="J72" s="160"/>
      <c r="K72" s="160"/>
      <c r="L72" s="160"/>
      <c r="M72" s="160"/>
      <c r="N72" s="160"/>
      <c r="O72" s="160"/>
      <c r="P72" s="160"/>
      <c r="Q72" s="160"/>
      <c r="R72" s="160"/>
      <c r="S72" s="160"/>
      <c r="T72" s="160"/>
      <c r="U72" s="160"/>
      <c r="V72" s="160"/>
      <c r="W72" s="160"/>
      <c r="X72" s="160"/>
      <c r="Y72" s="151"/>
      <c r="Z72" s="151"/>
      <c r="AA72" s="151"/>
      <c r="AB72" s="151"/>
      <c r="AC72" s="151"/>
      <c r="AD72" s="151"/>
      <c r="AE72" s="151"/>
      <c r="AF72" s="151"/>
      <c r="AG72" s="151" t="s">
        <v>153</v>
      </c>
      <c r="AH72" s="151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>
      <c r="A73" s="166" t="s">
        <v>140</v>
      </c>
      <c r="B73" s="167" t="s">
        <v>83</v>
      </c>
      <c r="C73" s="188" t="s">
        <v>84</v>
      </c>
      <c r="D73" s="168"/>
      <c r="E73" s="169"/>
      <c r="F73" s="170"/>
      <c r="G73" s="170">
        <f>SUMIF(AG74:AG74,"&lt;&gt;NOR",G74:G74)</f>
        <v>0</v>
      </c>
      <c r="H73" s="170"/>
      <c r="I73" s="170">
        <f>SUM(I74:I74)</f>
        <v>0</v>
      </c>
      <c r="J73" s="170"/>
      <c r="K73" s="170">
        <f>SUM(K74:K74)</f>
        <v>0</v>
      </c>
      <c r="L73" s="170"/>
      <c r="M73" s="170">
        <f>SUM(M74:M74)</f>
        <v>0</v>
      </c>
      <c r="N73" s="170"/>
      <c r="O73" s="170">
        <f>SUM(O74:O74)</f>
        <v>0</v>
      </c>
      <c r="P73" s="170"/>
      <c r="Q73" s="170">
        <f>SUM(Q74:Q74)</f>
        <v>0</v>
      </c>
      <c r="R73" s="170"/>
      <c r="S73" s="170"/>
      <c r="T73" s="171"/>
      <c r="U73" s="165"/>
      <c r="V73" s="165">
        <f>SUM(V74:V74)</f>
        <v>1.7</v>
      </c>
      <c r="W73" s="165"/>
      <c r="X73" s="165"/>
      <c r="AG73" t="s">
        <v>141</v>
      </c>
    </row>
    <row r="74" spans="1:60" ht="20.399999999999999" outlineLevel="1">
      <c r="A74" s="180">
        <v>35</v>
      </c>
      <c r="B74" s="181" t="s">
        <v>596</v>
      </c>
      <c r="C74" s="191" t="s">
        <v>597</v>
      </c>
      <c r="D74" s="182" t="s">
        <v>191</v>
      </c>
      <c r="E74" s="183">
        <v>1</v>
      </c>
      <c r="F74" s="184"/>
      <c r="G74" s="185">
        <f>ROUND(E74*F74,2)</f>
        <v>0</v>
      </c>
      <c r="H74" s="184"/>
      <c r="I74" s="185">
        <f>ROUND(E74*H74,2)</f>
        <v>0</v>
      </c>
      <c r="J74" s="184"/>
      <c r="K74" s="185">
        <f>ROUND(E74*J74,2)</f>
        <v>0</v>
      </c>
      <c r="L74" s="185">
        <v>21</v>
      </c>
      <c r="M74" s="185">
        <f>G74*(1+L74/100)</f>
        <v>0</v>
      </c>
      <c r="N74" s="185">
        <v>0</v>
      </c>
      <c r="O74" s="185">
        <f>ROUND(E74*N74,2)</f>
        <v>0</v>
      </c>
      <c r="P74" s="185">
        <v>0</v>
      </c>
      <c r="Q74" s="185">
        <f>ROUND(E74*P74,2)</f>
        <v>0</v>
      </c>
      <c r="R74" s="185"/>
      <c r="S74" s="185" t="s">
        <v>291</v>
      </c>
      <c r="T74" s="186" t="s">
        <v>292</v>
      </c>
      <c r="U74" s="160">
        <v>1.7</v>
      </c>
      <c r="V74" s="160">
        <f>ROUND(E74*U74,2)</f>
        <v>1.7</v>
      </c>
      <c r="W74" s="160"/>
      <c r="X74" s="160" t="s">
        <v>148</v>
      </c>
      <c r="Y74" s="151"/>
      <c r="Z74" s="151"/>
      <c r="AA74" s="151"/>
      <c r="AB74" s="151"/>
      <c r="AC74" s="151"/>
      <c r="AD74" s="151"/>
      <c r="AE74" s="151"/>
      <c r="AF74" s="151"/>
      <c r="AG74" s="151" t="s">
        <v>149</v>
      </c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</row>
    <row r="75" spans="1:60">
      <c r="A75" s="166" t="s">
        <v>140</v>
      </c>
      <c r="B75" s="167" t="s">
        <v>91</v>
      </c>
      <c r="C75" s="188" t="s">
        <v>92</v>
      </c>
      <c r="D75" s="168"/>
      <c r="E75" s="169"/>
      <c r="F75" s="170"/>
      <c r="G75" s="170">
        <f>SUMIF(AG76:AG82,"&lt;&gt;NOR",G76:G82)</f>
        <v>0</v>
      </c>
      <c r="H75" s="170"/>
      <c r="I75" s="170">
        <f>SUM(I76:I82)</f>
        <v>0</v>
      </c>
      <c r="J75" s="170"/>
      <c r="K75" s="170">
        <f>SUM(K76:K82)</f>
        <v>0</v>
      </c>
      <c r="L75" s="170"/>
      <c r="M75" s="170">
        <f>SUM(M76:M82)</f>
        <v>0</v>
      </c>
      <c r="N75" s="170"/>
      <c r="O75" s="170">
        <f>SUM(O76:O82)</f>
        <v>0.11</v>
      </c>
      <c r="P75" s="170"/>
      <c r="Q75" s="170">
        <f>SUM(Q76:Q82)</f>
        <v>0</v>
      </c>
      <c r="R75" s="170"/>
      <c r="S75" s="170"/>
      <c r="T75" s="171"/>
      <c r="U75" s="165"/>
      <c r="V75" s="165">
        <f>SUM(V76:V82)</f>
        <v>9.9600000000000009</v>
      </c>
      <c r="W75" s="165"/>
      <c r="X75" s="165"/>
      <c r="AG75" t="s">
        <v>141</v>
      </c>
    </row>
    <row r="76" spans="1:60" outlineLevel="1">
      <c r="A76" s="180">
        <v>36</v>
      </c>
      <c r="B76" s="181" t="s">
        <v>598</v>
      </c>
      <c r="C76" s="191" t="s">
        <v>599</v>
      </c>
      <c r="D76" s="182" t="s">
        <v>191</v>
      </c>
      <c r="E76" s="183">
        <v>1</v>
      </c>
      <c r="F76" s="184"/>
      <c r="G76" s="185">
        <f>ROUND(E76*F76,2)</f>
        <v>0</v>
      </c>
      <c r="H76" s="184"/>
      <c r="I76" s="185">
        <f>ROUND(E76*H76,2)</f>
        <v>0</v>
      </c>
      <c r="J76" s="184"/>
      <c r="K76" s="185">
        <f>ROUND(E76*J76,2)</f>
        <v>0</v>
      </c>
      <c r="L76" s="185">
        <v>21</v>
      </c>
      <c r="M76" s="185">
        <f>G76*(1+L76/100)</f>
        <v>0</v>
      </c>
      <c r="N76" s="185">
        <v>1.1999999999999999E-3</v>
      </c>
      <c r="O76" s="185">
        <f>ROUND(E76*N76,2)</f>
        <v>0</v>
      </c>
      <c r="P76" s="185">
        <v>0</v>
      </c>
      <c r="Q76" s="185">
        <f>ROUND(E76*P76,2)</f>
        <v>0</v>
      </c>
      <c r="R76" s="185" t="s">
        <v>388</v>
      </c>
      <c r="S76" s="185" t="s">
        <v>146</v>
      </c>
      <c r="T76" s="186" t="s">
        <v>147</v>
      </c>
      <c r="U76" s="160">
        <v>2.72</v>
      </c>
      <c r="V76" s="160">
        <f>ROUND(E76*U76,2)</f>
        <v>2.72</v>
      </c>
      <c r="W76" s="160"/>
      <c r="X76" s="160" t="s">
        <v>148</v>
      </c>
      <c r="Y76" s="151"/>
      <c r="Z76" s="151"/>
      <c r="AA76" s="151"/>
      <c r="AB76" s="151"/>
      <c r="AC76" s="151"/>
      <c r="AD76" s="151"/>
      <c r="AE76" s="151"/>
      <c r="AF76" s="151"/>
      <c r="AG76" s="151" t="s">
        <v>149</v>
      </c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</row>
    <row r="77" spans="1:60" ht="20.399999999999999" outlineLevel="1">
      <c r="A77" s="172">
        <v>37</v>
      </c>
      <c r="B77" s="173" t="s">
        <v>600</v>
      </c>
      <c r="C77" s="189" t="s">
        <v>601</v>
      </c>
      <c r="D77" s="174" t="s">
        <v>210</v>
      </c>
      <c r="E77" s="175">
        <v>7.97</v>
      </c>
      <c r="F77" s="176"/>
      <c r="G77" s="177">
        <f>ROUND(E77*F77,2)</f>
        <v>0</v>
      </c>
      <c r="H77" s="176"/>
      <c r="I77" s="177">
        <f>ROUND(E77*H77,2)</f>
        <v>0</v>
      </c>
      <c r="J77" s="176"/>
      <c r="K77" s="177">
        <f>ROUND(E77*J77,2)</f>
        <v>0</v>
      </c>
      <c r="L77" s="177">
        <v>21</v>
      </c>
      <c r="M77" s="177">
        <f>G77*(1+L77/100)</f>
        <v>0</v>
      </c>
      <c r="N77" s="177">
        <v>1.0000000000000001E-5</v>
      </c>
      <c r="O77" s="177">
        <f>ROUND(E77*N77,2)</f>
        <v>0</v>
      </c>
      <c r="P77" s="177">
        <v>0</v>
      </c>
      <c r="Q77" s="177">
        <f>ROUND(E77*P77,2)</f>
        <v>0</v>
      </c>
      <c r="R77" s="177" t="s">
        <v>388</v>
      </c>
      <c r="S77" s="177" t="s">
        <v>146</v>
      </c>
      <c r="T77" s="178" t="s">
        <v>147</v>
      </c>
      <c r="U77" s="160">
        <v>0.90900000000000003</v>
      </c>
      <c r="V77" s="160">
        <f>ROUND(E77*U77,2)</f>
        <v>7.24</v>
      </c>
      <c r="W77" s="160"/>
      <c r="X77" s="160" t="s">
        <v>148</v>
      </c>
      <c r="Y77" s="151"/>
      <c r="Z77" s="151"/>
      <c r="AA77" s="151"/>
      <c r="AB77" s="151"/>
      <c r="AC77" s="151"/>
      <c r="AD77" s="151"/>
      <c r="AE77" s="151"/>
      <c r="AF77" s="151"/>
      <c r="AG77" s="151" t="s">
        <v>149</v>
      </c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</row>
    <row r="78" spans="1:60" outlineLevel="1">
      <c r="A78" s="158"/>
      <c r="B78" s="159"/>
      <c r="C78" s="251" t="s">
        <v>602</v>
      </c>
      <c r="D78" s="252"/>
      <c r="E78" s="252"/>
      <c r="F78" s="252"/>
      <c r="G78" s="252"/>
      <c r="H78" s="160"/>
      <c r="I78" s="160"/>
      <c r="J78" s="160"/>
      <c r="K78" s="160"/>
      <c r="L78" s="160"/>
      <c r="M78" s="160"/>
      <c r="N78" s="160"/>
      <c r="O78" s="160"/>
      <c r="P78" s="160"/>
      <c r="Q78" s="160"/>
      <c r="R78" s="160"/>
      <c r="S78" s="160"/>
      <c r="T78" s="160"/>
      <c r="U78" s="160"/>
      <c r="V78" s="160"/>
      <c r="W78" s="160"/>
      <c r="X78" s="160"/>
      <c r="Y78" s="151"/>
      <c r="Z78" s="151"/>
      <c r="AA78" s="151"/>
      <c r="AB78" s="151"/>
      <c r="AC78" s="151"/>
      <c r="AD78" s="151"/>
      <c r="AE78" s="151"/>
      <c r="AF78" s="151"/>
      <c r="AG78" s="151" t="s">
        <v>164</v>
      </c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</row>
    <row r="79" spans="1:60" outlineLevel="1">
      <c r="A79" s="172">
        <v>38</v>
      </c>
      <c r="B79" s="173" t="s">
        <v>603</v>
      </c>
      <c r="C79" s="189" t="s">
        <v>604</v>
      </c>
      <c r="D79" s="174" t="s">
        <v>0</v>
      </c>
      <c r="E79" s="175">
        <v>409.9</v>
      </c>
      <c r="F79" s="176"/>
      <c r="G79" s="177">
        <f>ROUND(E79*F79,2)</f>
        <v>0</v>
      </c>
      <c r="H79" s="176"/>
      <c r="I79" s="177">
        <f>ROUND(E79*H79,2)</f>
        <v>0</v>
      </c>
      <c r="J79" s="176"/>
      <c r="K79" s="177">
        <f>ROUND(E79*J79,2)</f>
        <v>0</v>
      </c>
      <c r="L79" s="177">
        <v>21</v>
      </c>
      <c r="M79" s="177">
        <f>G79*(1+L79/100)</f>
        <v>0</v>
      </c>
      <c r="N79" s="177">
        <v>0</v>
      </c>
      <c r="O79" s="177">
        <f>ROUND(E79*N79,2)</f>
        <v>0</v>
      </c>
      <c r="P79" s="177">
        <v>0</v>
      </c>
      <c r="Q79" s="177">
        <f>ROUND(E79*P79,2)</f>
        <v>0</v>
      </c>
      <c r="R79" s="177" t="s">
        <v>388</v>
      </c>
      <c r="S79" s="177" t="s">
        <v>146</v>
      </c>
      <c r="T79" s="178" t="s">
        <v>147</v>
      </c>
      <c r="U79" s="160">
        <v>0</v>
      </c>
      <c r="V79" s="160">
        <f>ROUND(E79*U79,2)</f>
        <v>0</v>
      </c>
      <c r="W79" s="160"/>
      <c r="X79" s="160" t="s">
        <v>148</v>
      </c>
      <c r="Y79" s="151"/>
      <c r="Z79" s="151"/>
      <c r="AA79" s="151"/>
      <c r="AB79" s="151"/>
      <c r="AC79" s="151"/>
      <c r="AD79" s="151"/>
      <c r="AE79" s="151"/>
      <c r="AF79" s="151"/>
      <c r="AG79" s="151" t="s">
        <v>149</v>
      </c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</row>
    <row r="80" spans="1:60" outlineLevel="1">
      <c r="A80" s="158"/>
      <c r="B80" s="159"/>
      <c r="C80" s="253" t="s">
        <v>288</v>
      </c>
      <c r="D80" s="254"/>
      <c r="E80" s="254"/>
      <c r="F80" s="254"/>
      <c r="G80" s="254"/>
      <c r="H80" s="160"/>
      <c r="I80" s="160"/>
      <c r="J80" s="160"/>
      <c r="K80" s="160"/>
      <c r="L80" s="160"/>
      <c r="M80" s="160"/>
      <c r="N80" s="160"/>
      <c r="O80" s="160"/>
      <c r="P80" s="160"/>
      <c r="Q80" s="160"/>
      <c r="R80" s="160"/>
      <c r="S80" s="160"/>
      <c r="T80" s="160"/>
      <c r="U80" s="160"/>
      <c r="V80" s="160"/>
      <c r="W80" s="160"/>
      <c r="X80" s="160"/>
      <c r="Y80" s="151"/>
      <c r="Z80" s="151"/>
      <c r="AA80" s="151"/>
      <c r="AB80" s="151"/>
      <c r="AC80" s="151"/>
      <c r="AD80" s="151"/>
      <c r="AE80" s="151"/>
      <c r="AF80" s="151"/>
      <c r="AG80" s="151" t="s">
        <v>151</v>
      </c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</row>
    <row r="81" spans="1:60" ht="20.399999999999999" outlineLevel="1">
      <c r="A81" s="180">
        <v>39</v>
      </c>
      <c r="B81" s="181" t="s">
        <v>605</v>
      </c>
      <c r="C81" s="191" t="s">
        <v>606</v>
      </c>
      <c r="D81" s="182" t="s">
        <v>191</v>
      </c>
      <c r="E81" s="183">
        <v>1</v>
      </c>
      <c r="F81" s="184"/>
      <c r="G81" s="185">
        <f>ROUND(E81*F81,2)</f>
        <v>0</v>
      </c>
      <c r="H81" s="184"/>
      <c r="I81" s="185">
        <f>ROUND(E81*H81,2)</f>
        <v>0</v>
      </c>
      <c r="J81" s="184"/>
      <c r="K81" s="185">
        <f>ROUND(E81*J81,2)</f>
        <v>0</v>
      </c>
      <c r="L81" s="185">
        <v>21</v>
      </c>
      <c r="M81" s="185">
        <f>G81*(1+L81/100)</f>
        <v>0</v>
      </c>
      <c r="N81" s="185">
        <v>3.2199999999999999E-2</v>
      </c>
      <c r="O81" s="185">
        <f>ROUND(E81*N81,2)</f>
        <v>0.03</v>
      </c>
      <c r="P81" s="185">
        <v>0</v>
      </c>
      <c r="Q81" s="185">
        <f>ROUND(E81*P81,2)</f>
        <v>0</v>
      </c>
      <c r="R81" s="185" t="s">
        <v>170</v>
      </c>
      <c r="S81" s="185" t="s">
        <v>146</v>
      </c>
      <c r="T81" s="186" t="s">
        <v>292</v>
      </c>
      <c r="U81" s="160">
        <v>0</v>
      </c>
      <c r="V81" s="160">
        <f>ROUND(E81*U81,2)</f>
        <v>0</v>
      </c>
      <c r="W81" s="160"/>
      <c r="X81" s="160" t="s">
        <v>171</v>
      </c>
      <c r="Y81" s="151"/>
      <c r="Z81" s="151"/>
      <c r="AA81" s="151"/>
      <c r="AB81" s="151"/>
      <c r="AC81" s="151"/>
      <c r="AD81" s="151"/>
      <c r="AE81" s="151"/>
      <c r="AF81" s="151"/>
      <c r="AG81" s="151" t="s">
        <v>172</v>
      </c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</row>
    <row r="82" spans="1:60" outlineLevel="1">
      <c r="A82" s="180">
        <v>40</v>
      </c>
      <c r="B82" s="181" t="s">
        <v>607</v>
      </c>
      <c r="C82" s="191" t="s">
        <v>608</v>
      </c>
      <c r="D82" s="182" t="s">
        <v>191</v>
      </c>
      <c r="E82" s="183">
        <v>1</v>
      </c>
      <c r="F82" s="184"/>
      <c r="G82" s="185">
        <f>ROUND(E82*F82,2)</f>
        <v>0</v>
      </c>
      <c r="H82" s="184"/>
      <c r="I82" s="185">
        <f>ROUND(E82*H82,2)</f>
        <v>0</v>
      </c>
      <c r="J82" s="184"/>
      <c r="K82" s="185">
        <f>ROUND(E82*J82,2)</f>
        <v>0</v>
      </c>
      <c r="L82" s="185">
        <v>21</v>
      </c>
      <c r="M82" s="185">
        <f>G82*(1+L82/100)</f>
        <v>0</v>
      </c>
      <c r="N82" s="185">
        <v>7.5999999999999998E-2</v>
      </c>
      <c r="O82" s="185">
        <f>ROUND(E82*N82,2)</f>
        <v>0.08</v>
      </c>
      <c r="P82" s="185">
        <v>0</v>
      </c>
      <c r="Q82" s="185">
        <f>ROUND(E82*P82,2)</f>
        <v>0</v>
      </c>
      <c r="R82" s="185"/>
      <c r="S82" s="185" t="s">
        <v>291</v>
      </c>
      <c r="T82" s="186" t="s">
        <v>292</v>
      </c>
      <c r="U82" s="160">
        <v>0</v>
      </c>
      <c r="V82" s="160">
        <f>ROUND(E82*U82,2)</f>
        <v>0</v>
      </c>
      <c r="W82" s="160"/>
      <c r="X82" s="160" t="s">
        <v>171</v>
      </c>
      <c r="Y82" s="151"/>
      <c r="Z82" s="151"/>
      <c r="AA82" s="151"/>
      <c r="AB82" s="151"/>
      <c r="AC82" s="151"/>
      <c r="AD82" s="151"/>
      <c r="AE82" s="151"/>
      <c r="AF82" s="151"/>
      <c r="AG82" s="151" t="s">
        <v>172</v>
      </c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</row>
    <row r="83" spans="1:60">
      <c r="A83" s="166" t="s">
        <v>140</v>
      </c>
      <c r="B83" s="167" t="s">
        <v>93</v>
      </c>
      <c r="C83" s="188" t="s">
        <v>94</v>
      </c>
      <c r="D83" s="168"/>
      <c r="E83" s="169"/>
      <c r="F83" s="170"/>
      <c r="G83" s="170">
        <f>SUMIF(AG84:AG96,"&lt;&gt;NOR",G84:G96)</f>
        <v>0</v>
      </c>
      <c r="H83" s="170"/>
      <c r="I83" s="170">
        <f>SUM(I84:I96)</f>
        <v>0</v>
      </c>
      <c r="J83" s="170"/>
      <c r="K83" s="170">
        <f>SUM(K84:K96)</f>
        <v>0</v>
      </c>
      <c r="L83" s="170"/>
      <c r="M83" s="170">
        <f>SUM(M84:M96)</f>
        <v>0</v>
      </c>
      <c r="N83" s="170"/>
      <c r="O83" s="170">
        <f>SUM(O84:O96)</f>
        <v>0.02</v>
      </c>
      <c r="P83" s="170"/>
      <c r="Q83" s="170">
        <f>SUM(Q84:Q96)</f>
        <v>0.31</v>
      </c>
      <c r="R83" s="170"/>
      <c r="S83" s="170"/>
      <c r="T83" s="171"/>
      <c r="U83" s="165"/>
      <c r="V83" s="165">
        <f>SUM(V84:V96)</f>
        <v>10.610000000000001</v>
      </c>
      <c r="W83" s="165"/>
      <c r="X83" s="165"/>
      <c r="AG83" t="s">
        <v>141</v>
      </c>
    </row>
    <row r="84" spans="1:60" outlineLevel="1">
      <c r="A84" s="180">
        <v>41</v>
      </c>
      <c r="B84" s="181" t="s">
        <v>609</v>
      </c>
      <c r="C84" s="191" t="s">
        <v>610</v>
      </c>
      <c r="D84" s="182" t="s">
        <v>144</v>
      </c>
      <c r="E84" s="183">
        <v>2.2999999999999998</v>
      </c>
      <c r="F84" s="184"/>
      <c r="G84" s="185">
        <f>ROUND(E84*F84,2)</f>
        <v>0</v>
      </c>
      <c r="H84" s="184"/>
      <c r="I84" s="185">
        <f>ROUND(E84*H84,2)</f>
        <v>0</v>
      </c>
      <c r="J84" s="184"/>
      <c r="K84" s="185">
        <f>ROUND(E84*J84,2)</f>
        <v>0</v>
      </c>
      <c r="L84" s="185">
        <v>21</v>
      </c>
      <c r="M84" s="185">
        <f>G84*(1+L84/100)</f>
        <v>0</v>
      </c>
      <c r="N84" s="185">
        <v>0</v>
      </c>
      <c r="O84" s="185">
        <f>ROUND(E84*N84,2)</f>
        <v>0</v>
      </c>
      <c r="P84" s="185">
        <v>3.3000000000000002E-2</v>
      </c>
      <c r="Q84" s="185">
        <f>ROUND(E84*P84,2)</f>
        <v>0.08</v>
      </c>
      <c r="R84" s="185" t="s">
        <v>611</v>
      </c>
      <c r="S84" s="185" t="s">
        <v>146</v>
      </c>
      <c r="T84" s="186" t="s">
        <v>147</v>
      </c>
      <c r="U84" s="160">
        <v>0.88800000000000001</v>
      </c>
      <c r="V84" s="160">
        <f>ROUND(E84*U84,2)</f>
        <v>2.04</v>
      </c>
      <c r="W84" s="160"/>
      <c r="X84" s="160" t="s">
        <v>148</v>
      </c>
      <c r="Y84" s="151"/>
      <c r="Z84" s="151"/>
      <c r="AA84" s="151"/>
      <c r="AB84" s="151"/>
      <c r="AC84" s="151"/>
      <c r="AD84" s="151"/>
      <c r="AE84" s="151"/>
      <c r="AF84" s="151"/>
      <c r="AG84" s="151" t="s">
        <v>149</v>
      </c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</row>
    <row r="85" spans="1:60" outlineLevel="1">
      <c r="A85" s="180">
        <v>42</v>
      </c>
      <c r="B85" s="181" t="s">
        <v>612</v>
      </c>
      <c r="C85" s="191" t="s">
        <v>613</v>
      </c>
      <c r="D85" s="182" t="s">
        <v>191</v>
      </c>
      <c r="E85" s="183">
        <v>12</v>
      </c>
      <c r="F85" s="184"/>
      <c r="G85" s="185">
        <f>ROUND(E85*F85,2)</f>
        <v>0</v>
      </c>
      <c r="H85" s="184"/>
      <c r="I85" s="185">
        <f>ROUND(E85*H85,2)</f>
        <v>0</v>
      </c>
      <c r="J85" s="184"/>
      <c r="K85" s="185">
        <f>ROUND(E85*J85,2)</f>
        <v>0</v>
      </c>
      <c r="L85" s="185">
        <v>21</v>
      </c>
      <c r="M85" s="185">
        <f>G85*(1+L85/100)</f>
        <v>0</v>
      </c>
      <c r="N85" s="185">
        <v>0</v>
      </c>
      <c r="O85" s="185">
        <f>ROUND(E85*N85,2)</f>
        <v>0</v>
      </c>
      <c r="P85" s="185">
        <v>0</v>
      </c>
      <c r="Q85" s="185">
        <f>ROUND(E85*P85,2)</f>
        <v>0</v>
      </c>
      <c r="R85" s="185" t="s">
        <v>611</v>
      </c>
      <c r="S85" s="185" t="s">
        <v>146</v>
      </c>
      <c r="T85" s="186" t="s">
        <v>147</v>
      </c>
      <c r="U85" s="160">
        <v>0.27</v>
      </c>
      <c r="V85" s="160">
        <f>ROUND(E85*U85,2)</f>
        <v>3.24</v>
      </c>
      <c r="W85" s="160"/>
      <c r="X85" s="160" t="s">
        <v>148</v>
      </c>
      <c r="Y85" s="151"/>
      <c r="Z85" s="151"/>
      <c r="AA85" s="151"/>
      <c r="AB85" s="151"/>
      <c r="AC85" s="151"/>
      <c r="AD85" s="151"/>
      <c r="AE85" s="151"/>
      <c r="AF85" s="151"/>
      <c r="AG85" s="151" t="s">
        <v>149</v>
      </c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</row>
    <row r="86" spans="1:60" ht="20.399999999999999" outlineLevel="1">
      <c r="A86" s="180">
        <v>43</v>
      </c>
      <c r="B86" s="181" t="s">
        <v>614</v>
      </c>
      <c r="C86" s="191" t="s">
        <v>615</v>
      </c>
      <c r="D86" s="182" t="s">
        <v>443</v>
      </c>
      <c r="E86" s="183">
        <v>10</v>
      </c>
      <c r="F86" s="184"/>
      <c r="G86" s="185">
        <f>ROUND(E86*F86,2)</f>
        <v>0</v>
      </c>
      <c r="H86" s="184"/>
      <c r="I86" s="185">
        <f>ROUND(E86*H86,2)</f>
        <v>0</v>
      </c>
      <c r="J86" s="184"/>
      <c r="K86" s="185">
        <f>ROUND(E86*J86,2)</f>
        <v>0</v>
      </c>
      <c r="L86" s="185">
        <v>21</v>
      </c>
      <c r="M86" s="185">
        <f>G86*(1+L86/100)</f>
        <v>0</v>
      </c>
      <c r="N86" s="185">
        <v>5.0000000000000002E-5</v>
      </c>
      <c r="O86" s="185">
        <f>ROUND(E86*N86,2)</f>
        <v>0</v>
      </c>
      <c r="P86" s="185">
        <v>1E-3</v>
      </c>
      <c r="Q86" s="185">
        <f>ROUND(E86*P86,2)</f>
        <v>0.01</v>
      </c>
      <c r="R86" s="185" t="s">
        <v>611</v>
      </c>
      <c r="S86" s="185" t="s">
        <v>146</v>
      </c>
      <c r="T86" s="186" t="s">
        <v>147</v>
      </c>
      <c r="U86" s="160">
        <v>9.7000000000000003E-2</v>
      </c>
      <c r="V86" s="160">
        <f>ROUND(E86*U86,2)</f>
        <v>0.97</v>
      </c>
      <c r="W86" s="160"/>
      <c r="X86" s="160" t="s">
        <v>148</v>
      </c>
      <c r="Y86" s="151"/>
      <c r="Z86" s="151"/>
      <c r="AA86" s="151"/>
      <c r="AB86" s="151"/>
      <c r="AC86" s="151"/>
      <c r="AD86" s="151"/>
      <c r="AE86" s="151"/>
      <c r="AF86" s="151"/>
      <c r="AG86" s="151" t="s">
        <v>149</v>
      </c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</row>
    <row r="87" spans="1:60" ht="20.399999999999999" outlineLevel="1">
      <c r="A87" s="180">
        <v>44</v>
      </c>
      <c r="B87" s="181" t="s">
        <v>616</v>
      </c>
      <c r="C87" s="191" t="s">
        <v>617</v>
      </c>
      <c r="D87" s="182" t="s">
        <v>443</v>
      </c>
      <c r="E87" s="183">
        <v>10</v>
      </c>
      <c r="F87" s="184"/>
      <c r="G87" s="185">
        <f>ROUND(E87*F87,2)</f>
        <v>0</v>
      </c>
      <c r="H87" s="184"/>
      <c r="I87" s="185">
        <f>ROUND(E87*H87,2)</f>
        <v>0</v>
      </c>
      <c r="J87" s="184"/>
      <c r="K87" s="185">
        <f>ROUND(E87*J87,2)</f>
        <v>0</v>
      </c>
      <c r="L87" s="185">
        <v>21</v>
      </c>
      <c r="M87" s="185">
        <f>G87*(1+L87/100)</f>
        <v>0</v>
      </c>
      <c r="N87" s="185">
        <v>6.0000000000000002E-5</v>
      </c>
      <c r="O87" s="185">
        <f>ROUND(E87*N87,2)</f>
        <v>0</v>
      </c>
      <c r="P87" s="185">
        <v>1E-3</v>
      </c>
      <c r="Q87" s="185">
        <f>ROUND(E87*P87,2)</f>
        <v>0.01</v>
      </c>
      <c r="R87" s="185" t="s">
        <v>611</v>
      </c>
      <c r="S87" s="185" t="s">
        <v>146</v>
      </c>
      <c r="T87" s="186" t="s">
        <v>147</v>
      </c>
      <c r="U87" s="160">
        <v>9.7000000000000003E-2</v>
      </c>
      <c r="V87" s="160">
        <f>ROUND(E87*U87,2)</f>
        <v>0.97</v>
      </c>
      <c r="W87" s="160"/>
      <c r="X87" s="160" t="s">
        <v>148</v>
      </c>
      <c r="Y87" s="151"/>
      <c r="Z87" s="151"/>
      <c r="AA87" s="151"/>
      <c r="AB87" s="151"/>
      <c r="AC87" s="151"/>
      <c r="AD87" s="151"/>
      <c r="AE87" s="151"/>
      <c r="AF87" s="151"/>
      <c r="AG87" s="151" t="s">
        <v>149</v>
      </c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</row>
    <row r="88" spans="1:60" outlineLevel="1">
      <c r="A88" s="172">
        <v>45</v>
      </c>
      <c r="B88" s="173" t="s">
        <v>618</v>
      </c>
      <c r="C88" s="189" t="s">
        <v>619</v>
      </c>
      <c r="D88" s="174" t="s">
        <v>0</v>
      </c>
      <c r="E88" s="175">
        <v>281.10000000000002</v>
      </c>
      <c r="F88" s="176"/>
      <c r="G88" s="177">
        <f>ROUND(E88*F88,2)</f>
        <v>0</v>
      </c>
      <c r="H88" s="176"/>
      <c r="I88" s="177">
        <f>ROUND(E88*H88,2)</f>
        <v>0</v>
      </c>
      <c r="J88" s="176"/>
      <c r="K88" s="177">
        <f>ROUND(E88*J88,2)</f>
        <v>0</v>
      </c>
      <c r="L88" s="177">
        <v>21</v>
      </c>
      <c r="M88" s="177">
        <f>G88*(1+L88/100)</f>
        <v>0</v>
      </c>
      <c r="N88" s="177">
        <v>0</v>
      </c>
      <c r="O88" s="177">
        <f>ROUND(E88*N88,2)</f>
        <v>0</v>
      </c>
      <c r="P88" s="177">
        <v>0</v>
      </c>
      <c r="Q88" s="177">
        <f>ROUND(E88*P88,2)</f>
        <v>0</v>
      </c>
      <c r="R88" s="177" t="s">
        <v>611</v>
      </c>
      <c r="S88" s="177" t="s">
        <v>146</v>
      </c>
      <c r="T88" s="178" t="s">
        <v>147</v>
      </c>
      <c r="U88" s="160">
        <v>0</v>
      </c>
      <c r="V88" s="160">
        <f>ROUND(E88*U88,2)</f>
        <v>0</v>
      </c>
      <c r="W88" s="160"/>
      <c r="X88" s="160" t="s">
        <v>148</v>
      </c>
      <c r="Y88" s="151"/>
      <c r="Z88" s="151"/>
      <c r="AA88" s="151"/>
      <c r="AB88" s="151"/>
      <c r="AC88" s="151"/>
      <c r="AD88" s="151"/>
      <c r="AE88" s="151"/>
      <c r="AF88" s="151"/>
      <c r="AG88" s="151" t="s">
        <v>149</v>
      </c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</row>
    <row r="89" spans="1:60" outlineLevel="1">
      <c r="A89" s="158"/>
      <c r="B89" s="159"/>
      <c r="C89" s="253" t="s">
        <v>288</v>
      </c>
      <c r="D89" s="254"/>
      <c r="E89" s="254"/>
      <c r="F89" s="254"/>
      <c r="G89" s="254"/>
      <c r="H89" s="160"/>
      <c r="I89" s="160"/>
      <c r="J89" s="160"/>
      <c r="K89" s="160"/>
      <c r="L89" s="160"/>
      <c r="M89" s="160"/>
      <c r="N89" s="160"/>
      <c r="O89" s="160"/>
      <c r="P89" s="160"/>
      <c r="Q89" s="160"/>
      <c r="R89" s="160"/>
      <c r="S89" s="160"/>
      <c r="T89" s="160"/>
      <c r="U89" s="160"/>
      <c r="V89" s="160"/>
      <c r="W89" s="160"/>
      <c r="X89" s="160"/>
      <c r="Y89" s="151"/>
      <c r="Z89" s="151"/>
      <c r="AA89" s="151"/>
      <c r="AB89" s="151"/>
      <c r="AC89" s="151"/>
      <c r="AD89" s="151"/>
      <c r="AE89" s="151"/>
      <c r="AF89" s="151"/>
      <c r="AG89" s="151" t="s">
        <v>151</v>
      </c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</row>
    <row r="90" spans="1:60" outlineLevel="1">
      <c r="A90" s="172">
        <v>46</v>
      </c>
      <c r="B90" s="173" t="s">
        <v>620</v>
      </c>
      <c r="C90" s="189" t="s">
        <v>621</v>
      </c>
      <c r="D90" s="174" t="s">
        <v>191</v>
      </c>
      <c r="E90" s="175">
        <v>2</v>
      </c>
      <c r="F90" s="176"/>
      <c r="G90" s="177">
        <f>ROUND(E90*F90,2)</f>
        <v>0</v>
      </c>
      <c r="H90" s="176"/>
      <c r="I90" s="177">
        <f>ROUND(E90*H90,2)</f>
        <v>0</v>
      </c>
      <c r="J90" s="176"/>
      <c r="K90" s="177">
        <f>ROUND(E90*J90,2)</f>
        <v>0</v>
      </c>
      <c r="L90" s="177">
        <v>21</v>
      </c>
      <c r="M90" s="177">
        <f>G90*(1+L90/100)</f>
        <v>0</v>
      </c>
      <c r="N90" s="177">
        <v>4.7699999999999999E-3</v>
      </c>
      <c r="O90" s="177">
        <f>ROUND(E90*N90,2)</f>
        <v>0.01</v>
      </c>
      <c r="P90" s="177">
        <v>0</v>
      </c>
      <c r="Q90" s="177">
        <f>ROUND(E90*P90,2)</f>
        <v>0</v>
      </c>
      <c r="R90" s="177"/>
      <c r="S90" s="177" t="s">
        <v>291</v>
      </c>
      <c r="T90" s="178" t="s">
        <v>292</v>
      </c>
      <c r="U90" s="160">
        <v>1.29</v>
      </c>
      <c r="V90" s="160">
        <f>ROUND(E90*U90,2)</f>
        <v>2.58</v>
      </c>
      <c r="W90" s="160"/>
      <c r="X90" s="160" t="s">
        <v>148</v>
      </c>
      <c r="Y90" s="151"/>
      <c r="Z90" s="151"/>
      <c r="AA90" s="151"/>
      <c r="AB90" s="151"/>
      <c r="AC90" s="151"/>
      <c r="AD90" s="151"/>
      <c r="AE90" s="151"/>
      <c r="AF90" s="151"/>
      <c r="AG90" s="151" t="s">
        <v>149</v>
      </c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</row>
    <row r="91" spans="1:60" outlineLevel="1">
      <c r="A91" s="158"/>
      <c r="B91" s="159"/>
      <c r="C91" s="251" t="s">
        <v>622</v>
      </c>
      <c r="D91" s="252"/>
      <c r="E91" s="252"/>
      <c r="F91" s="252"/>
      <c r="G91" s="252"/>
      <c r="H91" s="160"/>
      <c r="I91" s="160"/>
      <c r="J91" s="160"/>
      <c r="K91" s="160"/>
      <c r="L91" s="160"/>
      <c r="M91" s="160"/>
      <c r="N91" s="160"/>
      <c r="O91" s="160"/>
      <c r="P91" s="160"/>
      <c r="Q91" s="160"/>
      <c r="R91" s="160"/>
      <c r="S91" s="160"/>
      <c r="T91" s="160"/>
      <c r="U91" s="160"/>
      <c r="V91" s="160"/>
      <c r="W91" s="160"/>
      <c r="X91" s="160"/>
      <c r="Y91" s="151"/>
      <c r="Z91" s="151"/>
      <c r="AA91" s="151"/>
      <c r="AB91" s="151"/>
      <c r="AC91" s="151"/>
      <c r="AD91" s="151"/>
      <c r="AE91" s="151"/>
      <c r="AF91" s="151"/>
      <c r="AG91" s="151" t="s">
        <v>164</v>
      </c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</row>
    <row r="92" spans="1:60" outlineLevel="1">
      <c r="A92" s="180">
        <v>47</v>
      </c>
      <c r="B92" s="181" t="s">
        <v>623</v>
      </c>
      <c r="C92" s="191" t="s">
        <v>624</v>
      </c>
      <c r="D92" s="182" t="s">
        <v>191</v>
      </c>
      <c r="E92" s="183">
        <v>1</v>
      </c>
      <c r="F92" s="184"/>
      <c r="G92" s="185">
        <f>ROUND(E92*F92,2)</f>
        <v>0</v>
      </c>
      <c r="H92" s="184"/>
      <c r="I92" s="185">
        <f>ROUND(E92*H92,2)</f>
        <v>0</v>
      </c>
      <c r="J92" s="184"/>
      <c r="K92" s="185">
        <f>ROUND(E92*J92,2)</f>
        <v>0</v>
      </c>
      <c r="L92" s="185">
        <v>21</v>
      </c>
      <c r="M92" s="185">
        <f>G92*(1+L92/100)</f>
        <v>0</v>
      </c>
      <c r="N92" s="185">
        <v>0</v>
      </c>
      <c r="O92" s="185">
        <f>ROUND(E92*N92,2)</f>
        <v>0</v>
      </c>
      <c r="P92" s="185">
        <v>0.21</v>
      </c>
      <c r="Q92" s="185">
        <f>ROUND(E92*P92,2)</f>
        <v>0.21</v>
      </c>
      <c r="R92" s="185"/>
      <c r="S92" s="185" t="s">
        <v>291</v>
      </c>
      <c r="T92" s="186" t="s">
        <v>147</v>
      </c>
      <c r="U92" s="160">
        <v>0.71399999999999997</v>
      </c>
      <c r="V92" s="160">
        <f>ROUND(E92*U92,2)</f>
        <v>0.71</v>
      </c>
      <c r="W92" s="160"/>
      <c r="X92" s="160" t="s">
        <v>148</v>
      </c>
      <c r="Y92" s="151"/>
      <c r="Z92" s="151"/>
      <c r="AA92" s="151"/>
      <c r="AB92" s="151"/>
      <c r="AC92" s="151"/>
      <c r="AD92" s="151"/>
      <c r="AE92" s="151"/>
      <c r="AF92" s="151"/>
      <c r="AG92" s="151" t="s">
        <v>149</v>
      </c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</row>
    <row r="93" spans="1:60" ht="20.399999999999999" outlineLevel="1">
      <c r="A93" s="180">
        <v>48</v>
      </c>
      <c r="B93" s="181" t="s">
        <v>625</v>
      </c>
      <c r="C93" s="191" t="s">
        <v>626</v>
      </c>
      <c r="D93" s="182" t="s">
        <v>627</v>
      </c>
      <c r="E93" s="183">
        <v>1</v>
      </c>
      <c r="F93" s="184"/>
      <c r="G93" s="185">
        <f>ROUND(E93*F93,2)</f>
        <v>0</v>
      </c>
      <c r="H93" s="184"/>
      <c r="I93" s="185">
        <f>ROUND(E93*H93,2)</f>
        <v>0</v>
      </c>
      <c r="J93" s="184"/>
      <c r="K93" s="185">
        <f>ROUND(E93*J93,2)</f>
        <v>0</v>
      </c>
      <c r="L93" s="185">
        <v>21</v>
      </c>
      <c r="M93" s="185">
        <f>G93*(1+L93/100)</f>
        <v>0</v>
      </c>
      <c r="N93" s="185">
        <v>5.0000000000000002E-5</v>
      </c>
      <c r="O93" s="185">
        <f>ROUND(E93*N93,2)</f>
        <v>0</v>
      </c>
      <c r="P93" s="185">
        <v>0</v>
      </c>
      <c r="Q93" s="185">
        <f>ROUND(E93*P93,2)</f>
        <v>0</v>
      </c>
      <c r="R93" s="185"/>
      <c r="S93" s="185" t="s">
        <v>291</v>
      </c>
      <c r="T93" s="186" t="s">
        <v>292</v>
      </c>
      <c r="U93" s="160">
        <v>0.1</v>
      </c>
      <c r="V93" s="160">
        <f>ROUND(E93*U93,2)</f>
        <v>0.1</v>
      </c>
      <c r="W93" s="160"/>
      <c r="X93" s="160" t="s">
        <v>148</v>
      </c>
      <c r="Y93" s="151"/>
      <c r="Z93" s="151"/>
      <c r="AA93" s="151"/>
      <c r="AB93" s="151"/>
      <c r="AC93" s="151"/>
      <c r="AD93" s="151"/>
      <c r="AE93" s="151"/>
      <c r="AF93" s="151"/>
      <c r="AG93" s="151" t="s">
        <v>149</v>
      </c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</row>
    <row r="94" spans="1:60" ht="20.399999999999999" outlineLevel="1">
      <c r="A94" s="180">
        <v>49</v>
      </c>
      <c r="B94" s="181" t="s">
        <v>628</v>
      </c>
      <c r="C94" s="191" t="s">
        <v>629</v>
      </c>
      <c r="D94" s="182" t="s">
        <v>191</v>
      </c>
      <c r="E94" s="183">
        <v>1</v>
      </c>
      <c r="F94" s="184"/>
      <c r="G94" s="185">
        <f>ROUND(E94*F94,2)</f>
        <v>0</v>
      </c>
      <c r="H94" s="184"/>
      <c r="I94" s="185">
        <f>ROUND(E94*H94,2)</f>
        <v>0</v>
      </c>
      <c r="J94" s="184"/>
      <c r="K94" s="185">
        <f>ROUND(E94*J94,2)</f>
        <v>0</v>
      </c>
      <c r="L94" s="185">
        <v>21</v>
      </c>
      <c r="M94" s="185">
        <f>G94*(1+L94/100)</f>
        <v>0</v>
      </c>
      <c r="N94" s="185">
        <v>8.9999999999999998E-4</v>
      </c>
      <c r="O94" s="185">
        <f>ROUND(E94*N94,2)</f>
        <v>0</v>
      </c>
      <c r="P94" s="185">
        <v>0</v>
      </c>
      <c r="Q94" s="185">
        <f>ROUND(E94*P94,2)</f>
        <v>0</v>
      </c>
      <c r="R94" s="185" t="s">
        <v>170</v>
      </c>
      <c r="S94" s="185" t="s">
        <v>146</v>
      </c>
      <c r="T94" s="186" t="s">
        <v>147</v>
      </c>
      <c r="U94" s="160">
        <v>0</v>
      </c>
      <c r="V94" s="160">
        <f>ROUND(E94*U94,2)</f>
        <v>0</v>
      </c>
      <c r="W94" s="160"/>
      <c r="X94" s="160" t="s">
        <v>171</v>
      </c>
      <c r="Y94" s="151"/>
      <c r="Z94" s="151"/>
      <c r="AA94" s="151"/>
      <c r="AB94" s="151"/>
      <c r="AC94" s="151"/>
      <c r="AD94" s="151"/>
      <c r="AE94" s="151"/>
      <c r="AF94" s="151"/>
      <c r="AG94" s="151" t="s">
        <v>172</v>
      </c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</row>
    <row r="95" spans="1:60" ht="20.399999999999999" outlineLevel="1">
      <c r="A95" s="180">
        <v>50</v>
      </c>
      <c r="B95" s="181" t="s">
        <v>630</v>
      </c>
      <c r="C95" s="191" t="s">
        <v>631</v>
      </c>
      <c r="D95" s="182" t="s">
        <v>191</v>
      </c>
      <c r="E95" s="183">
        <v>7</v>
      </c>
      <c r="F95" s="184"/>
      <c r="G95" s="185">
        <f>ROUND(E95*F95,2)</f>
        <v>0</v>
      </c>
      <c r="H95" s="184"/>
      <c r="I95" s="185">
        <f>ROUND(E95*H95,2)</f>
        <v>0</v>
      </c>
      <c r="J95" s="184"/>
      <c r="K95" s="185">
        <f>ROUND(E95*J95,2)</f>
        <v>0</v>
      </c>
      <c r="L95" s="185">
        <v>21</v>
      </c>
      <c r="M95" s="185">
        <f>G95*(1+L95/100)</f>
        <v>0</v>
      </c>
      <c r="N95" s="185">
        <v>4.0000000000000002E-4</v>
      </c>
      <c r="O95" s="185">
        <f>ROUND(E95*N95,2)</f>
        <v>0</v>
      </c>
      <c r="P95" s="185">
        <v>0</v>
      </c>
      <c r="Q95" s="185">
        <f>ROUND(E95*P95,2)</f>
        <v>0</v>
      </c>
      <c r="R95" s="185" t="s">
        <v>170</v>
      </c>
      <c r="S95" s="185" t="s">
        <v>146</v>
      </c>
      <c r="T95" s="186" t="s">
        <v>147</v>
      </c>
      <c r="U95" s="160">
        <v>0</v>
      </c>
      <c r="V95" s="160">
        <f>ROUND(E95*U95,2)</f>
        <v>0</v>
      </c>
      <c r="W95" s="160"/>
      <c r="X95" s="160" t="s">
        <v>171</v>
      </c>
      <c r="Y95" s="151"/>
      <c r="Z95" s="151"/>
      <c r="AA95" s="151"/>
      <c r="AB95" s="151"/>
      <c r="AC95" s="151"/>
      <c r="AD95" s="151"/>
      <c r="AE95" s="151"/>
      <c r="AF95" s="151"/>
      <c r="AG95" s="151" t="s">
        <v>172</v>
      </c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</row>
    <row r="96" spans="1:60" ht="20.399999999999999" outlineLevel="1">
      <c r="A96" s="180">
        <v>51</v>
      </c>
      <c r="B96" s="181" t="s">
        <v>632</v>
      </c>
      <c r="C96" s="191" t="s">
        <v>633</v>
      </c>
      <c r="D96" s="182" t="s">
        <v>191</v>
      </c>
      <c r="E96" s="183">
        <v>4</v>
      </c>
      <c r="F96" s="184"/>
      <c r="G96" s="185">
        <f>ROUND(E96*F96,2)</f>
        <v>0</v>
      </c>
      <c r="H96" s="184"/>
      <c r="I96" s="185">
        <f>ROUND(E96*H96,2)</f>
        <v>0</v>
      </c>
      <c r="J96" s="184"/>
      <c r="K96" s="185">
        <f>ROUND(E96*J96,2)</f>
        <v>0</v>
      </c>
      <c r="L96" s="185">
        <v>21</v>
      </c>
      <c r="M96" s="185">
        <f>G96*(1+L96/100)</f>
        <v>0</v>
      </c>
      <c r="N96" s="185">
        <v>1.2999999999999999E-3</v>
      </c>
      <c r="O96" s="185">
        <f>ROUND(E96*N96,2)</f>
        <v>0.01</v>
      </c>
      <c r="P96" s="185">
        <v>0</v>
      </c>
      <c r="Q96" s="185">
        <f>ROUND(E96*P96,2)</f>
        <v>0</v>
      </c>
      <c r="R96" s="185" t="s">
        <v>170</v>
      </c>
      <c r="S96" s="185" t="s">
        <v>146</v>
      </c>
      <c r="T96" s="186" t="s">
        <v>147</v>
      </c>
      <c r="U96" s="160">
        <v>0</v>
      </c>
      <c r="V96" s="160">
        <f>ROUND(E96*U96,2)</f>
        <v>0</v>
      </c>
      <c r="W96" s="160"/>
      <c r="X96" s="160" t="s">
        <v>171</v>
      </c>
      <c r="Y96" s="151"/>
      <c r="Z96" s="151"/>
      <c r="AA96" s="151"/>
      <c r="AB96" s="151"/>
      <c r="AC96" s="151"/>
      <c r="AD96" s="151"/>
      <c r="AE96" s="151"/>
      <c r="AF96" s="151"/>
      <c r="AG96" s="151" t="s">
        <v>172</v>
      </c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</row>
    <row r="97" spans="1:60">
      <c r="A97" s="166" t="s">
        <v>140</v>
      </c>
      <c r="B97" s="167" t="s">
        <v>99</v>
      </c>
      <c r="C97" s="188" t="s">
        <v>100</v>
      </c>
      <c r="D97" s="168"/>
      <c r="E97" s="169"/>
      <c r="F97" s="170"/>
      <c r="G97" s="170">
        <f>SUMIF(AG98:AG100,"&lt;&gt;NOR",G98:G100)</f>
        <v>0</v>
      </c>
      <c r="H97" s="170"/>
      <c r="I97" s="170">
        <f>SUM(I98:I100)</f>
        <v>0</v>
      </c>
      <c r="J97" s="170"/>
      <c r="K97" s="170">
        <f>SUM(K98:K100)</f>
        <v>0</v>
      </c>
      <c r="L97" s="170"/>
      <c r="M97" s="170">
        <f>SUM(M98:M100)</f>
        <v>0</v>
      </c>
      <c r="N97" s="170"/>
      <c r="O97" s="170">
        <f>SUM(O98:O100)</f>
        <v>0</v>
      </c>
      <c r="P97" s="170"/>
      <c r="Q97" s="170">
        <f>SUM(Q98:Q100)</f>
        <v>0</v>
      </c>
      <c r="R97" s="170"/>
      <c r="S97" s="170"/>
      <c r="T97" s="171"/>
      <c r="U97" s="165"/>
      <c r="V97" s="165">
        <f>SUM(V98:V100)</f>
        <v>2.7800000000000002</v>
      </c>
      <c r="W97" s="165"/>
      <c r="X97" s="165"/>
      <c r="AG97" t="s">
        <v>141</v>
      </c>
    </row>
    <row r="98" spans="1:60" outlineLevel="1">
      <c r="A98" s="180">
        <v>52</v>
      </c>
      <c r="B98" s="181" t="s">
        <v>634</v>
      </c>
      <c r="C98" s="191" t="s">
        <v>635</v>
      </c>
      <c r="D98" s="182" t="s">
        <v>210</v>
      </c>
      <c r="E98" s="183">
        <v>22.2</v>
      </c>
      <c r="F98" s="184"/>
      <c r="G98" s="185">
        <f>ROUND(E98*F98,2)</f>
        <v>0</v>
      </c>
      <c r="H98" s="184"/>
      <c r="I98" s="185">
        <f>ROUND(E98*H98,2)</f>
        <v>0</v>
      </c>
      <c r="J98" s="184"/>
      <c r="K98" s="185">
        <f>ROUND(E98*J98,2)</f>
        <v>0</v>
      </c>
      <c r="L98" s="185">
        <v>21</v>
      </c>
      <c r="M98" s="185">
        <f>G98*(1+L98/100)</f>
        <v>0</v>
      </c>
      <c r="N98" s="185">
        <v>0</v>
      </c>
      <c r="O98" s="185">
        <f>ROUND(E98*N98,2)</f>
        <v>0</v>
      </c>
      <c r="P98" s="185">
        <v>0</v>
      </c>
      <c r="Q98" s="185">
        <f>ROUND(E98*P98,2)</f>
        <v>0</v>
      </c>
      <c r="R98" s="185" t="s">
        <v>636</v>
      </c>
      <c r="S98" s="185" t="s">
        <v>146</v>
      </c>
      <c r="T98" s="186" t="s">
        <v>147</v>
      </c>
      <c r="U98" s="160">
        <v>8.9999999999999993E-3</v>
      </c>
      <c r="V98" s="160">
        <f>ROUND(E98*U98,2)</f>
        <v>0.2</v>
      </c>
      <c r="W98" s="160"/>
      <c r="X98" s="160" t="s">
        <v>148</v>
      </c>
      <c r="Y98" s="151"/>
      <c r="Z98" s="151"/>
      <c r="AA98" s="151"/>
      <c r="AB98" s="151"/>
      <c r="AC98" s="151"/>
      <c r="AD98" s="151"/>
      <c r="AE98" s="151"/>
      <c r="AF98" s="151"/>
      <c r="AG98" s="151" t="s">
        <v>149</v>
      </c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</row>
    <row r="99" spans="1:60" ht="20.399999999999999" outlineLevel="1">
      <c r="A99" s="172">
        <v>53</v>
      </c>
      <c r="B99" s="173" t="s">
        <v>637</v>
      </c>
      <c r="C99" s="189" t="s">
        <v>638</v>
      </c>
      <c r="D99" s="174" t="s">
        <v>210</v>
      </c>
      <c r="E99" s="175">
        <v>22.2</v>
      </c>
      <c r="F99" s="176"/>
      <c r="G99" s="177">
        <f>ROUND(E99*F99,2)</f>
        <v>0</v>
      </c>
      <c r="H99" s="176"/>
      <c r="I99" s="177">
        <f>ROUND(E99*H99,2)</f>
        <v>0</v>
      </c>
      <c r="J99" s="176"/>
      <c r="K99" s="177">
        <f>ROUND(E99*J99,2)</f>
        <v>0</v>
      </c>
      <c r="L99" s="177">
        <v>21</v>
      </c>
      <c r="M99" s="177">
        <f>G99*(1+L99/100)</f>
        <v>0</v>
      </c>
      <c r="N99" s="177">
        <v>9.0000000000000006E-5</v>
      </c>
      <c r="O99" s="177">
        <f>ROUND(E99*N99,2)</f>
        <v>0</v>
      </c>
      <c r="P99" s="177">
        <v>0</v>
      </c>
      <c r="Q99" s="177">
        <f>ROUND(E99*P99,2)</f>
        <v>0</v>
      </c>
      <c r="R99" s="177" t="s">
        <v>636</v>
      </c>
      <c r="S99" s="177" t="s">
        <v>146</v>
      </c>
      <c r="T99" s="178" t="s">
        <v>147</v>
      </c>
      <c r="U99" s="160">
        <v>0.11600000000000001</v>
      </c>
      <c r="V99" s="160">
        <f>ROUND(E99*U99,2)</f>
        <v>2.58</v>
      </c>
      <c r="W99" s="160"/>
      <c r="X99" s="160" t="s">
        <v>148</v>
      </c>
      <c r="Y99" s="151"/>
      <c r="Z99" s="151"/>
      <c r="AA99" s="151"/>
      <c r="AB99" s="151"/>
      <c r="AC99" s="151"/>
      <c r="AD99" s="151"/>
      <c r="AE99" s="151"/>
      <c r="AF99" s="151"/>
      <c r="AG99" s="151" t="s">
        <v>149</v>
      </c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</row>
    <row r="100" spans="1:60" outlineLevel="1">
      <c r="A100" s="158"/>
      <c r="B100" s="159"/>
      <c r="C100" s="253" t="s">
        <v>639</v>
      </c>
      <c r="D100" s="254"/>
      <c r="E100" s="254"/>
      <c r="F100" s="254"/>
      <c r="G100" s="254"/>
      <c r="H100" s="160"/>
      <c r="I100" s="160"/>
      <c r="J100" s="160"/>
      <c r="K100" s="160"/>
      <c r="L100" s="160"/>
      <c r="M100" s="160"/>
      <c r="N100" s="160"/>
      <c r="O100" s="160"/>
      <c r="P100" s="160"/>
      <c r="Q100" s="160"/>
      <c r="R100" s="160"/>
      <c r="S100" s="160"/>
      <c r="T100" s="160"/>
      <c r="U100" s="160"/>
      <c r="V100" s="160"/>
      <c r="W100" s="160"/>
      <c r="X100" s="160"/>
      <c r="Y100" s="151"/>
      <c r="Z100" s="151"/>
      <c r="AA100" s="151"/>
      <c r="AB100" s="151"/>
      <c r="AC100" s="151"/>
      <c r="AD100" s="151"/>
      <c r="AE100" s="151"/>
      <c r="AF100" s="151"/>
      <c r="AG100" s="151" t="s">
        <v>151</v>
      </c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</row>
    <row r="101" spans="1:60">
      <c r="A101" s="166" t="s">
        <v>140</v>
      </c>
      <c r="B101" s="167" t="s">
        <v>101</v>
      </c>
      <c r="C101" s="188" t="s">
        <v>102</v>
      </c>
      <c r="D101" s="168"/>
      <c r="E101" s="169"/>
      <c r="F101" s="170"/>
      <c r="G101" s="170">
        <f>SUMIF(AG102:AG102,"&lt;&gt;NOR",G102:G102)</f>
        <v>0</v>
      </c>
      <c r="H101" s="170"/>
      <c r="I101" s="170">
        <f>SUM(I102:I102)</f>
        <v>0</v>
      </c>
      <c r="J101" s="170"/>
      <c r="K101" s="170">
        <f>SUM(K102:K102)</f>
        <v>0</v>
      </c>
      <c r="L101" s="170"/>
      <c r="M101" s="170">
        <f>SUM(M102:M102)</f>
        <v>0</v>
      </c>
      <c r="N101" s="170"/>
      <c r="O101" s="170">
        <f>SUM(O102:O102)</f>
        <v>0</v>
      </c>
      <c r="P101" s="170"/>
      <c r="Q101" s="170">
        <f>SUM(Q102:Q102)</f>
        <v>0</v>
      </c>
      <c r="R101" s="170"/>
      <c r="S101" s="170"/>
      <c r="T101" s="171"/>
      <c r="U101" s="165"/>
      <c r="V101" s="165">
        <f>SUM(V102:V102)</f>
        <v>0.57999999999999996</v>
      </c>
      <c r="W101" s="165"/>
      <c r="X101" s="165"/>
      <c r="AG101" t="s">
        <v>141</v>
      </c>
    </row>
    <row r="102" spans="1:60" outlineLevel="1">
      <c r="A102" s="180">
        <v>54</v>
      </c>
      <c r="B102" s="181" t="s">
        <v>640</v>
      </c>
      <c r="C102" s="191" t="s">
        <v>641</v>
      </c>
      <c r="D102" s="182" t="s">
        <v>451</v>
      </c>
      <c r="E102" s="183">
        <v>20</v>
      </c>
      <c r="F102" s="184"/>
      <c r="G102" s="185">
        <f>ROUND(E102*F102,2)</f>
        <v>0</v>
      </c>
      <c r="H102" s="184"/>
      <c r="I102" s="185">
        <f>ROUND(E102*H102,2)</f>
        <v>0</v>
      </c>
      <c r="J102" s="184"/>
      <c r="K102" s="185">
        <f>ROUND(E102*J102,2)</f>
        <v>0</v>
      </c>
      <c r="L102" s="185">
        <v>21</v>
      </c>
      <c r="M102" s="185">
        <f>G102*(1+L102/100)</f>
        <v>0</v>
      </c>
      <c r="N102" s="185">
        <v>2.0000000000000002E-5</v>
      </c>
      <c r="O102" s="185">
        <f>ROUND(E102*N102,2)</f>
        <v>0</v>
      </c>
      <c r="P102" s="185">
        <v>0</v>
      </c>
      <c r="Q102" s="185">
        <f>ROUND(E102*P102,2)</f>
        <v>0</v>
      </c>
      <c r="R102" s="185"/>
      <c r="S102" s="185" t="s">
        <v>291</v>
      </c>
      <c r="T102" s="186" t="s">
        <v>147</v>
      </c>
      <c r="U102" s="160">
        <v>2.9000000000000001E-2</v>
      </c>
      <c r="V102" s="160">
        <f>ROUND(E102*U102,2)</f>
        <v>0.57999999999999996</v>
      </c>
      <c r="W102" s="160"/>
      <c r="X102" s="160" t="s">
        <v>148</v>
      </c>
      <c r="Y102" s="151"/>
      <c r="Z102" s="151"/>
      <c r="AA102" s="151"/>
      <c r="AB102" s="151"/>
      <c r="AC102" s="151"/>
      <c r="AD102" s="151"/>
      <c r="AE102" s="151"/>
      <c r="AF102" s="151"/>
      <c r="AG102" s="151" t="s">
        <v>149</v>
      </c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</row>
    <row r="103" spans="1:60">
      <c r="A103" s="166" t="s">
        <v>140</v>
      </c>
      <c r="B103" s="167" t="s">
        <v>103</v>
      </c>
      <c r="C103" s="188" t="s">
        <v>104</v>
      </c>
      <c r="D103" s="168"/>
      <c r="E103" s="169"/>
      <c r="F103" s="170"/>
      <c r="G103" s="170">
        <f>SUMIF(AG104:AG104,"&lt;&gt;NOR",G104:G104)</f>
        <v>0</v>
      </c>
      <c r="H103" s="170"/>
      <c r="I103" s="170">
        <f>SUM(I104:I104)</f>
        <v>0</v>
      </c>
      <c r="J103" s="170"/>
      <c r="K103" s="170">
        <f>SUM(K104:K104)</f>
        <v>0</v>
      </c>
      <c r="L103" s="170"/>
      <c r="M103" s="170">
        <f>SUM(M104:M104)</f>
        <v>0</v>
      </c>
      <c r="N103" s="170"/>
      <c r="O103" s="170">
        <f>SUM(O104:O104)</f>
        <v>0</v>
      </c>
      <c r="P103" s="170"/>
      <c r="Q103" s="170">
        <f>SUM(Q104:Q104)</f>
        <v>0</v>
      </c>
      <c r="R103" s="170"/>
      <c r="S103" s="170"/>
      <c r="T103" s="171"/>
      <c r="U103" s="165"/>
      <c r="V103" s="165">
        <f>SUM(V104:V104)</f>
        <v>0.85</v>
      </c>
      <c r="W103" s="165"/>
      <c r="X103" s="165"/>
      <c r="AG103" t="s">
        <v>141</v>
      </c>
    </row>
    <row r="104" spans="1:60" outlineLevel="1">
      <c r="A104" s="180">
        <v>55</v>
      </c>
      <c r="B104" s="181" t="s">
        <v>642</v>
      </c>
      <c r="C104" s="191" t="s">
        <v>643</v>
      </c>
      <c r="D104" s="182" t="s">
        <v>210</v>
      </c>
      <c r="E104" s="183">
        <v>18.7</v>
      </c>
      <c r="F104" s="184"/>
      <c r="G104" s="185">
        <f>ROUND(E104*F104,2)</f>
        <v>0</v>
      </c>
      <c r="H104" s="184"/>
      <c r="I104" s="185">
        <f>ROUND(E104*H104,2)</f>
        <v>0</v>
      </c>
      <c r="J104" s="184"/>
      <c r="K104" s="185">
        <f>ROUND(E104*J104,2)</f>
        <v>0</v>
      </c>
      <c r="L104" s="185">
        <v>21</v>
      </c>
      <c r="M104" s="185">
        <f>G104*(1+L104/100)</f>
        <v>0</v>
      </c>
      <c r="N104" s="185">
        <v>0</v>
      </c>
      <c r="O104" s="185">
        <f>ROUND(E104*N104,2)</f>
        <v>0</v>
      </c>
      <c r="P104" s="185">
        <v>0</v>
      </c>
      <c r="Q104" s="185">
        <f>ROUND(E104*P104,2)</f>
        <v>0</v>
      </c>
      <c r="R104" s="185"/>
      <c r="S104" s="185" t="s">
        <v>291</v>
      </c>
      <c r="T104" s="186" t="s">
        <v>147</v>
      </c>
      <c r="U104" s="160">
        <v>4.5609999999999998E-2</v>
      </c>
      <c r="V104" s="160">
        <f>ROUND(E104*U104,2)</f>
        <v>0.85</v>
      </c>
      <c r="W104" s="160"/>
      <c r="X104" s="160" t="s">
        <v>148</v>
      </c>
      <c r="Y104" s="151"/>
      <c r="Z104" s="151"/>
      <c r="AA104" s="151"/>
      <c r="AB104" s="151"/>
      <c r="AC104" s="151"/>
      <c r="AD104" s="151"/>
      <c r="AE104" s="151"/>
      <c r="AF104" s="151"/>
      <c r="AG104" s="151" t="s">
        <v>149</v>
      </c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</row>
    <row r="105" spans="1:60">
      <c r="A105" s="166" t="s">
        <v>140</v>
      </c>
      <c r="B105" s="167" t="s">
        <v>107</v>
      </c>
      <c r="C105" s="188" t="s">
        <v>108</v>
      </c>
      <c r="D105" s="168"/>
      <c r="E105" s="169"/>
      <c r="F105" s="170"/>
      <c r="G105" s="170">
        <f>SUMIF(AG106:AG107,"&lt;&gt;NOR",G106:G107)</f>
        <v>0</v>
      </c>
      <c r="H105" s="170"/>
      <c r="I105" s="170">
        <f>SUM(I106:I107)</f>
        <v>0</v>
      </c>
      <c r="J105" s="170"/>
      <c r="K105" s="170">
        <f>SUM(K106:K107)</f>
        <v>0</v>
      </c>
      <c r="L105" s="170"/>
      <c r="M105" s="170">
        <f>SUM(M106:M107)</f>
        <v>0</v>
      </c>
      <c r="N105" s="170"/>
      <c r="O105" s="170">
        <f>SUM(O106:O107)</f>
        <v>0</v>
      </c>
      <c r="P105" s="170"/>
      <c r="Q105" s="170">
        <f>SUM(Q106:Q107)</f>
        <v>0</v>
      </c>
      <c r="R105" s="170"/>
      <c r="S105" s="170"/>
      <c r="T105" s="171"/>
      <c r="U105" s="165"/>
      <c r="V105" s="165">
        <f>SUM(V106:V107)</f>
        <v>2.33</v>
      </c>
      <c r="W105" s="165"/>
      <c r="X105" s="165"/>
      <c r="AG105" t="s">
        <v>141</v>
      </c>
    </row>
    <row r="106" spans="1:60" outlineLevel="1">
      <c r="A106" s="180">
        <v>56</v>
      </c>
      <c r="B106" s="181" t="s">
        <v>644</v>
      </c>
      <c r="C106" s="191" t="s">
        <v>645</v>
      </c>
      <c r="D106" s="182" t="s">
        <v>191</v>
      </c>
      <c r="E106" s="183">
        <v>5</v>
      </c>
      <c r="F106" s="184"/>
      <c r="G106" s="185">
        <f>ROUND(E106*F106,2)</f>
        <v>0</v>
      </c>
      <c r="H106" s="184"/>
      <c r="I106" s="185">
        <f>ROUND(E106*H106,2)</f>
        <v>0</v>
      </c>
      <c r="J106" s="184"/>
      <c r="K106" s="185">
        <f>ROUND(E106*J106,2)</f>
        <v>0</v>
      </c>
      <c r="L106" s="185">
        <v>21</v>
      </c>
      <c r="M106" s="185">
        <f>G106*(1+L106/100)</f>
        <v>0</v>
      </c>
      <c r="N106" s="185">
        <v>0</v>
      </c>
      <c r="O106" s="185">
        <f>ROUND(E106*N106,2)</f>
        <v>0</v>
      </c>
      <c r="P106" s="185">
        <v>0</v>
      </c>
      <c r="Q106" s="185">
        <f>ROUND(E106*P106,2)</f>
        <v>0</v>
      </c>
      <c r="R106" s="185"/>
      <c r="S106" s="185" t="s">
        <v>146</v>
      </c>
      <c r="T106" s="186" t="s">
        <v>147</v>
      </c>
      <c r="U106" s="160">
        <v>0.22500000000000001</v>
      </c>
      <c r="V106" s="160">
        <f>ROUND(E106*U106,2)</f>
        <v>1.1299999999999999</v>
      </c>
      <c r="W106" s="160"/>
      <c r="X106" s="160" t="s">
        <v>148</v>
      </c>
      <c r="Y106" s="151"/>
      <c r="Z106" s="151"/>
      <c r="AA106" s="151"/>
      <c r="AB106" s="151"/>
      <c r="AC106" s="151"/>
      <c r="AD106" s="151"/>
      <c r="AE106" s="151"/>
      <c r="AF106" s="151"/>
      <c r="AG106" s="151" t="s">
        <v>149</v>
      </c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</row>
    <row r="107" spans="1:60" ht="20.399999999999999" outlineLevel="1">
      <c r="A107" s="180">
        <v>57</v>
      </c>
      <c r="B107" s="181" t="s">
        <v>646</v>
      </c>
      <c r="C107" s="191" t="s">
        <v>647</v>
      </c>
      <c r="D107" s="182" t="s">
        <v>210</v>
      </c>
      <c r="E107" s="183">
        <v>18.7</v>
      </c>
      <c r="F107" s="184"/>
      <c r="G107" s="185">
        <f>ROUND(E107*F107,2)</f>
        <v>0</v>
      </c>
      <c r="H107" s="184"/>
      <c r="I107" s="185">
        <f>ROUND(E107*H107,2)</f>
        <v>0</v>
      </c>
      <c r="J107" s="184"/>
      <c r="K107" s="185">
        <f>ROUND(E107*J107,2)</f>
        <v>0</v>
      </c>
      <c r="L107" s="185">
        <v>21</v>
      </c>
      <c r="M107" s="185">
        <f>G107*(1+L107/100)</f>
        <v>0</v>
      </c>
      <c r="N107" s="185">
        <v>0</v>
      </c>
      <c r="O107" s="185">
        <f>ROUND(E107*N107,2)</f>
        <v>0</v>
      </c>
      <c r="P107" s="185">
        <v>0</v>
      </c>
      <c r="Q107" s="185">
        <f>ROUND(E107*P107,2)</f>
        <v>0</v>
      </c>
      <c r="R107" s="185"/>
      <c r="S107" s="185" t="s">
        <v>291</v>
      </c>
      <c r="T107" s="186" t="s">
        <v>147</v>
      </c>
      <c r="U107" s="160">
        <v>6.4149999999999999E-2</v>
      </c>
      <c r="V107" s="160">
        <f>ROUND(E107*U107,2)</f>
        <v>1.2</v>
      </c>
      <c r="W107" s="160"/>
      <c r="X107" s="160" t="s">
        <v>148</v>
      </c>
      <c r="Y107" s="151"/>
      <c r="Z107" s="151"/>
      <c r="AA107" s="151"/>
      <c r="AB107" s="151"/>
      <c r="AC107" s="151"/>
      <c r="AD107" s="151"/>
      <c r="AE107" s="151"/>
      <c r="AF107" s="151"/>
      <c r="AG107" s="151" t="s">
        <v>149</v>
      </c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</row>
    <row r="108" spans="1:60">
      <c r="A108" s="166" t="s">
        <v>140</v>
      </c>
      <c r="B108" s="167" t="s">
        <v>109</v>
      </c>
      <c r="C108" s="188" t="s">
        <v>110</v>
      </c>
      <c r="D108" s="168"/>
      <c r="E108" s="169"/>
      <c r="F108" s="170"/>
      <c r="G108" s="170">
        <f>SUMIF(AG109:AG114,"&lt;&gt;NOR",G109:G114)</f>
        <v>0</v>
      </c>
      <c r="H108" s="170"/>
      <c r="I108" s="170">
        <f>SUM(I109:I114)</f>
        <v>0</v>
      </c>
      <c r="J108" s="170"/>
      <c r="K108" s="170">
        <f>SUM(K109:K114)</f>
        <v>0</v>
      </c>
      <c r="L108" s="170"/>
      <c r="M108" s="170">
        <f>SUM(M109:M114)</f>
        <v>0</v>
      </c>
      <c r="N108" s="170"/>
      <c r="O108" s="170">
        <f>SUM(O109:O114)</f>
        <v>0</v>
      </c>
      <c r="P108" s="170"/>
      <c r="Q108" s="170">
        <f>SUM(Q109:Q114)</f>
        <v>0</v>
      </c>
      <c r="R108" s="170"/>
      <c r="S108" s="170"/>
      <c r="T108" s="171"/>
      <c r="U108" s="165"/>
      <c r="V108" s="165">
        <f>SUM(V109:V114)</f>
        <v>2.33</v>
      </c>
      <c r="W108" s="165"/>
      <c r="X108" s="165"/>
      <c r="AG108" t="s">
        <v>141</v>
      </c>
    </row>
    <row r="109" spans="1:60" outlineLevel="1">
      <c r="A109" s="172">
        <v>58</v>
      </c>
      <c r="B109" s="173" t="s">
        <v>401</v>
      </c>
      <c r="C109" s="189" t="s">
        <v>402</v>
      </c>
      <c r="D109" s="174" t="s">
        <v>205</v>
      </c>
      <c r="E109" s="175">
        <v>4.76</v>
      </c>
      <c r="F109" s="176"/>
      <c r="G109" s="177">
        <f>ROUND(E109*F109,2)</f>
        <v>0</v>
      </c>
      <c r="H109" s="176"/>
      <c r="I109" s="177">
        <f>ROUND(E109*H109,2)</f>
        <v>0</v>
      </c>
      <c r="J109" s="176"/>
      <c r="K109" s="177">
        <f>ROUND(E109*J109,2)</f>
        <v>0</v>
      </c>
      <c r="L109" s="177">
        <v>21</v>
      </c>
      <c r="M109" s="177">
        <f>G109*(1+L109/100)</f>
        <v>0</v>
      </c>
      <c r="N109" s="177">
        <v>0</v>
      </c>
      <c r="O109" s="177">
        <f>ROUND(E109*N109,2)</f>
        <v>0</v>
      </c>
      <c r="P109" s="177">
        <v>0</v>
      </c>
      <c r="Q109" s="177">
        <f>ROUND(E109*P109,2)</f>
        <v>0</v>
      </c>
      <c r="R109" s="177" t="s">
        <v>192</v>
      </c>
      <c r="S109" s="177" t="s">
        <v>146</v>
      </c>
      <c r="T109" s="178" t="s">
        <v>147</v>
      </c>
      <c r="U109" s="160">
        <v>0.49</v>
      </c>
      <c r="V109" s="160">
        <f>ROUND(E109*U109,2)</f>
        <v>2.33</v>
      </c>
      <c r="W109" s="160"/>
      <c r="X109" s="160" t="s">
        <v>148</v>
      </c>
      <c r="Y109" s="151"/>
      <c r="Z109" s="151"/>
      <c r="AA109" s="151"/>
      <c r="AB109" s="151"/>
      <c r="AC109" s="151"/>
      <c r="AD109" s="151"/>
      <c r="AE109" s="151"/>
      <c r="AF109" s="151"/>
      <c r="AG109" s="151" t="s">
        <v>149</v>
      </c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</row>
    <row r="110" spans="1:60" outlineLevel="1">
      <c r="A110" s="158"/>
      <c r="B110" s="159"/>
      <c r="C110" s="251" t="s">
        <v>403</v>
      </c>
      <c r="D110" s="252"/>
      <c r="E110" s="252"/>
      <c r="F110" s="252"/>
      <c r="G110" s="252"/>
      <c r="H110" s="160"/>
      <c r="I110" s="160"/>
      <c r="J110" s="160"/>
      <c r="K110" s="160"/>
      <c r="L110" s="160"/>
      <c r="M110" s="160"/>
      <c r="N110" s="160"/>
      <c r="O110" s="160"/>
      <c r="P110" s="160"/>
      <c r="Q110" s="160"/>
      <c r="R110" s="160"/>
      <c r="S110" s="160"/>
      <c r="T110" s="160"/>
      <c r="U110" s="160"/>
      <c r="V110" s="160"/>
      <c r="W110" s="160"/>
      <c r="X110" s="160"/>
      <c r="Y110" s="151"/>
      <c r="Z110" s="151"/>
      <c r="AA110" s="151"/>
      <c r="AB110" s="151"/>
      <c r="AC110" s="151"/>
      <c r="AD110" s="151"/>
      <c r="AE110" s="151"/>
      <c r="AF110" s="151"/>
      <c r="AG110" s="151" t="s">
        <v>164</v>
      </c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</row>
    <row r="111" spans="1:60" outlineLevel="1">
      <c r="A111" s="158"/>
      <c r="B111" s="159"/>
      <c r="C111" s="190" t="s">
        <v>648</v>
      </c>
      <c r="D111" s="161"/>
      <c r="E111" s="162">
        <v>4.76</v>
      </c>
      <c r="F111" s="160"/>
      <c r="G111" s="160"/>
      <c r="H111" s="160"/>
      <c r="I111" s="160"/>
      <c r="J111" s="160"/>
      <c r="K111" s="160"/>
      <c r="L111" s="160"/>
      <c r="M111" s="160"/>
      <c r="N111" s="160"/>
      <c r="O111" s="160"/>
      <c r="P111" s="160"/>
      <c r="Q111" s="160"/>
      <c r="R111" s="160"/>
      <c r="S111" s="160"/>
      <c r="T111" s="160"/>
      <c r="U111" s="160"/>
      <c r="V111" s="160"/>
      <c r="W111" s="160"/>
      <c r="X111" s="160"/>
      <c r="Y111" s="151"/>
      <c r="Z111" s="151"/>
      <c r="AA111" s="151"/>
      <c r="AB111" s="151"/>
      <c r="AC111" s="151"/>
      <c r="AD111" s="151"/>
      <c r="AE111" s="151"/>
      <c r="AF111" s="151"/>
      <c r="AG111" s="151" t="s">
        <v>153</v>
      </c>
      <c r="AH111" s="151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</row>
    <row r="112" spans="1:60" outlineLevel="1">
      <c r="A112" s="172">
        <v>59</v>
      </c>
      <c r="B112" s="173" t="s">
        <v>404</v>
      </c>
      <c r="C112" s="189" t="s">
        <v>405</v>
      </c>
      <c r="D112" s="174" t="s">
        <v>205</v>
      </c>
      <c r="E112" s="175">
        <v>151.30000000000001</v>
      </c>
      <c r="F112" s="176"/>
      <c r="G112" s="177">
        <f>ROUND(E112*F112,2)</f>
        <v>0</v>
      </c>
      <c r="H112" s="176"/>
      <c r="I112" s="177">
        <f>ROUND(E112*H112,2)</f>
        <v>0</v>
      </c>
      <c r="J112" s="176"/>
      <c r="K112" s="177">
        <f>ROUND(E112*J112,2)</f>
        <v>0</v>
      </c>
      <c r="L112" s="177">
        <v>21</v>
      </c>
      <c r="M112" s="177">
        <f>G112*(1+L112/100)</f>
        <v>0</v>
      </c>
      <c r="N112" s="177">
        <v>0</v>
      </c>
      <c r="O112" s="177">
        <f>ROUND(E112*N112,2)</f>
        <v>0</v>
      </c>
      <c r="P112" s="177">
        <v>0</v>
      </c>
      <c r="Q112" s="177">
        <f>ROUND(E112*P112,2)</f>
        <v>0</v>
      </c>
      <c r="R112" s="177" t="s">
        <v>192</v>
      </c>
      <c r="S112" s="177" t="s">
        <v>146</v>
      </c>
      <c r="T112" s="178" t="s">
        <v>147</v>
      </c>
      <c r="U112" s="160">
        <v>0</v>
      </c>
      <c r="V112" s="160">
        <f>ROUND(E112*U112,2)</f>
        <v>0</v>
      </c>
      <c r="W112" s="160"/>
      <c r="X112" s="160" t="s">
        <v>148</v>
      </c>
      <c r="Y112" s="151"/>
      <c r="Z112" s="151"/>
      <c r="AA112" s="151"/>
      <c r="AB112" s="151"/>
      <c r="AC112" s="151"/>
      <c r="AD112" s="151"/>
      <c r="AE112" s="151"/>
      <c r="AF112" s="151"/>
      <c r="AG112" s="151" t="s">
        <v>149</v>
      </c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</row>
    <row r="113" spans="1:60" outlineLevel="1">
      <c r="A113" s="158"/>
      <c r="B113" s="159"/>
      <c r="C113" s="190" t="s">
        <v>649</v>
      </c>
      <c r="D113" s="161"/>
      <c r="E113" s="162">
        <v>151.30000000000001</v>
      </c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51"/>
      <c r="Z113" s="151"/>
      <c r="AA113" s="151"/>
      <c r="AB113" s="151"/>
      <c r="AC113" s="151"/>
      <c r="AD113" s="151"/>
      <c r="AE113" s="151"/>
      <c r="AF113" s="151"/>
      <c r="AG113" s="151" t="s">
        <v>153</v>
      </c>
      <c r="AH113" s="151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</row>
    <row r="114" spans="1:60" outlineLevel="1">
      <c r="A114" s="180">
        <v>60</v>
      </c>
      <c r="B114" s="181" t="s">
        <v>407</v>
      </c>
      <c r="C114" s="191" t="s">
        <v>408</v>
      </c>
      <c r="D114" s="182" t="s">
        <v>205</v>
      </c>
      <c r="E114" s="183">
        <v>4.76</v>
      </c>
      <c r="F114" s="184"/>
      <c r="G114" s="185">
        <f>ROUND(E114*F114,2)</f>
        <v>0</v>
      </c>
      <c r="H114" s="184"/>
      <c r="I114" s="185">
        <f>ROUND(E114*H114,2)</f>
        <v>0</v>
      </c>
      <c r="J114" s="184"/>
      <c r="K114" s="185">
        <f>ROUND(E114*J114,2)</f>
        <v>0</v>
      </c>
      <c r="L114" s="185">
        <v>21</v>
      </c>
      <c r="M114" s="185">
        <f>G114*(1+L114/100)</f>
        <v>0</v>
      </c>
      <c r="N114" s="185">
        <v>0</v>
      </c>
      <c r="O114" s="185">
        <f>ROUND(E114*N114,2)</f>
        <v>0</v>
      </c>
      <c r="P114" s="185">
        <v>0</v>
      </c>
      <c r="Q114" s="185">
        <f>ROUND(E114*P114,2)</f>
        <v>0</v>
      </c>
      <c r="R114" s="185" t="s">
        <v>192</v>
      </c>
      <c r="S114" s="185" t="s">
        <v>409</v>
      </c>
      <c r="T114" s="186" t="s">
        <v>147</v>
      </c>
      <c r="U114" s="160">
        <v>0</v>
      </c>
      <c r="V114" s="160">
        <f>ROUND(E114*U114,2)</f>
        <v>0</v>
      </c>
      <c r="W114" s="160"/>
      <c r="X114" s="160" t="s">
        <v>148</v>
      </c>
      <c r="Y114" s="151"/>
      <c r="Z114" s="151"/>
      <c r="AA114" s="151"/>
      <c r="AB114" s="151"/>
      <c r="AC114" s="151"/>
      <c r="AD114" s="151"/>
      <c r="AE114" s="151"/>
      <c r="AF114" s="151"/>
      <c r="AG114" s="151" t="s">
        <v>149</v>
      </c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</row>
    <row r="115" spans="1:60">
      <c r="A115" s="166" t="s">
        <v>140</v>
      </c>
      <c r="B115" s="167" t="s">
        <v>112</v>
      </c>
      <c r="C115" s="188" t="s">
        <v>27</v>
      </c>
      <c r="D115" s="168"/>
      <c r="E115" s="169"/>
      <c r="F115" s="170"/>
      <c r="G115" s="170">
        <f>SUMIF(AG116:AG121,"&lt;&gt;NOR",G116:G121)</f>
        <v>0</v>
      </c>
      <c r="H115" s="170"/>
      <c r="I115" s="170">
        <f>SUM(I116:I121)</f>
        <v>0</v>
      </c>
      <c r="J115" s="170"/>
      <c r="K115" s="170">
        <f>SUM(K116:K121)</f>
        <v>0</v>
      </c>
      <c r="L115" s="170"/>
      <c r="M115" s="170">
        <f>SUM(M116:M121)</f>
        <v>0</v>
      </c>
      <c r="N115" s="170"/>
      <c r="O115" s="170">
        <f>SUM(O116:O121)</f>
        <v>0</v>
      </c>
      <c r="P115" s="170"/>
      <c r="Q115" s="170">
        <f>SUM(Q116:Q121)</f>
        <v>0</v>
      </c>
      <c r="R115" s="170"/>
      <c r="S115" s="170"/>
      <c r="T115" s="171"/>
      <c r="U115" s="165"/>
      <c r="V115" s="165">
        <f>SUM(V116:V121)</f>
        <v>0</v>
      </c>
      <c r="W115" s="165"/>
      <c r="X115" s="165"/>
      <c r="AG115" t="s">
        <v>141</v>
      </c>
    </row>
    <row r="116" spans="1:60" outlineLevel="1">
      <c r="A116" s="172">
        <v>61</v>
      </c>
      <c r="B116" s="173" t="s">
        <v>410</v>
      </c>
      <c r="C116" s="189" t="s">
        <v>411</v>
      </c>
      <c r="D116" s="174" t="s">
        <v>412</v>
      </c>
      <c r="E116" s="175">
        <v>1</v>
      </c>
      <c r="F116" s="176"/>
      <c r="G116" s="177">
        <f>ROUND(E116*F116,2)</f>
        <v>0</v>
      </c>
      <c r="H116" s="176"/>
      <c r="I116" s="177">
        <f>ROUND(E116*H116,2)</f>
        <v>0</v>
      </c>
      <c r="J116" s="176"/>
      <c r="K116" s="177">
        <f>ROUND(E116*J116,2)</f>
        <v>0</v>
      </c>
      <c r="L116" s="177">
        <v>21</v>
      </c>
      <c r="M116" s="177">
        <f>G116*(1+L116/100)</f>
        <v>0</v>
      </c>
      <c r="N116" s="177">
        <v>0</v>
      </c>
      <c r="O116" s="177">
        <f>ROUND(E116*N116,2)</f>
        <v>0</v>
      </c>
      <c r="P116" s="177">
        <v>0</v>
      </c>
      <c r="Q116" s="177">
        <f>ROUND(E116*P116,2)</f>
        <v>0</v>
      </c>
      <c r="R116" s="177"/>
      <c r="S116" s="177" t="s">
        <v>146</v>
      </c>
      <c r="T116" s="178" t="s">
        <v>292</v>
      </c>
      <c r="U116" s="160">
        <v>0</v>
      </c>
      <c r="V116" s="160">
        <f>ROUND(E116*U116,2)</f>
        <v>0</v>
      </c>
      <c r="W116" s="160"/>
      <c r="X116" s="160" t="s">
        <v>413</v>
      </c>
      <c r="Y116" s="151"/>
      <c r="Z116" s="151"/>
      <c r="AA116" s="151"/>
      <c r="AB116" s="151"/>
      <c r="AC116" s="151"/>
      <c r="AD116" s="151"/>
      <c r="AE116" s="151"/>
      <c r="AF116" s="151"/>
      <c r="AG116" s="151" t="s">
        <v>414</v>
      </c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</row>
    <row r="117" spans="1:60" outlineLevel="1">
      <c r="A117" s="158"/>
      <c r="B117" s="159"/>
      <c r="C117" s="251" t="s">
        <v>415</v>
      </c>
      <c r="D117" s="252"/>
      <c r="E117" s="252"/>
      <c r="F117" s="252"/>
      <c r="G117" s="252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51"/>
      <c r="Z117" s="151"/>
      <c r="AA117" s="151"/>
      <c r="AB117" s="151"/>
      <c r="AC117" s="151"/>
      <c r="AD117" s="151"/>
      <c r="AE117" s="151"/>
      <c r="AF117" s="151"/>
      <c r="AG117" s="151" t="s">
        <v>164</v>
      </c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79" t="str">
        <f>C117</f>
        <v>Zaměření a vytýčení stávajících inženýrských sítí v místě stavby z hlediska jejich ochrany při provádění stavby.</v>
      </c>
      <c r="BB117" s="151"/>
      <c r="BC117" s="151"/>
      <c r="BD117" s="151"/>
      <c r="BE117" s="151"/>
      <c r="BF117" s="151"/>
      <c r="BG117" s="151"/>
      <c r="BH117" s="151"/>
    </row>
    <row r="118" spans="1:60" outlineLevel="1">
      <c r="A118" s="172">
        <v>62</v>
      </c>
      <c r="B118" s="173" t="s">
        <v>416</v>
      </c>
      <c r="C118" s="189" t="s">
        <v>417</v>
      </c>
      <c r="D118" s="174" t="s">
        <v>412</v>
      </c>
      <c r="E118" s="175">
        <v>1</v>
      </c>
      <c r="F118" s="176"/>
      <c r="G118" s="177">
        <f>ROUND(E118*F118,2)</f>
        <v>0</v>
      </c>
      <c r="H118" s="176"/>
      <c r="I118" s="177">
        <f>ROUND(E118*H118,2)</f>
        <v>0</v>
      </c>
      <c r="J118" s="176"/>
      <c r="K118" s="177">
        <f>ROUND(E118*J118,2)</f>
        <v>0</v>
      </c>
      <c r="L118" s="177">
        <v>21</v>
      </c>
      <c r="M118" s="177">
        <f>G118*(1+L118/100)</f>
        <v>0</v>
      </c>
      <c r="N118" s="177">
        <v>0</v>
      </c>
      <c r="O118" s="177">
        <f>ROUND(E118*N118,2)</f>
        <v>0</v>
      </c>
      <c r="P118" s="177">
        <v>0</v>
      </c>
      <c r="Q118" s="177">
        <f>ROUND(E118*P118,2)</f>
        <v>0</v>
      </c>
      <c r="R118" s="177"/>
      <c r="S118" s="177" t="s">
        <v>146</v>
      </c>
      <c r="T118" s="178" t="s">
        <v>292</v>
      </c>
      <c r="U118" s="160">
        <v>0</v>
      </c>
      <c r="V118" s="160">
        <f>ROUND(E118*U118,2)</f>
        <v>0</v>
      </c>
      <c r="W118" s="160"/>
      <c r="X118" s="160" t="s">
        <v>413</v>
      </c>
      <c r="Y118" s="151"/>
      <c r="Z118" s="151"/>
      <c r="AA118" s="151"/>
      <c r="AB118" s="151"/>
      <c r="AC118" s="151"/>
      <c r="AD118" s="151"/>
      <c r="AE118" s="151"/>
      <c r="AF118" s="151"/>
      <c r="AG118" s="151" t="s">
        <v>414</v>
      </c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</row>
    <row r="119" spans="1:60" outlineLevel="1">
      <c r="A119" s="158"/>
      <c r="B119" s="159"/>
      <c r="C119" s="251" t="s">
        <v>419</v>
      </c>
      <c r="D119" s="252"/>
      <c r="E119" s="252"/>
      <c r="F119" s="252"/>
      <c r="G119" s="252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51"/>
      <c r="Z119" s="151"/>
      <c r="AA119" s="151"/>
      <c r="AB119" s="151"/>
      <c r="AC119" s="151"/>
      <c r="AD119" s="151"/>
      <c r="AE119" s="151"/>
      <c r="AF119" s="151"/>
      <c r="AG119" s="151" t="s">
        <v>164</v>
      </c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</row>
    <row r="120" spans="1:60" outlineLevel="1">
      <c r="A120" s="172">
        <v>63</v>
      </c>
      <c r="B120" s="173" t="s">
        <v>427</v>
      </c>
      <c r="C120" s="189" t="s">
        <v>428</v>
      </c>
      <c r="D120" s="174" t="s">
        <v>412</v>
      </c>
      <c r="E120" s="175">
        <v>1</v>
      </c>
      <c r="F120" s="176"/>
      <c r="G120" s="177">
        <f>ROUND(E120*F120,2)</f>
        <v>0</v>
      </c>
      <c r="H120" s="176"/>
      <c r="I120" s="177">
        <f>ROUND(E120*H120,2)</f>
        <v>0</v>
      </c>
      <c r="J120" s="176"/>
      <c r="K120" s="177">
        <f>ROUND(E120*J120,2)</f>
        <v>0</v>
      </c>
      <c r="L120" s="177">
        <v>21</v>
      </c>
      <c r="M120" s="177">
        <f>G120*(1+L120/100)</f>
        <v>0</v>
      </c>
      <c r="N120" s="177">
        <v>0</v>
      </c>
      <c r="O120" s="177">
        <f>ROUND(E120*N120,2)</f>
        <v>0</v>
      </c>
      <c r="P120" s="177">
        <v>0</v>
      </c>
      <c r="Q120" s="177">
        <f>ROUND(E120*P120,2)</f>
        <v>0</v>
      </c>
      <c r="R120" s="177"/>
      <c r="S120" s="177" t="s">
        <v>146</v>
      </c>
      <c r="T120" s="178" t="s">
        <v>292</v>
      </c>
      <c r="U120" s="160">
        <v>0</v>
      </c>
      <c r="V120" s="160">
        <f>ROUND(E120*U120,2)</f>
        <v>0</v>
      </c>
      <c r="W120" s="160"/>
      <c r="X120" s="160" t="s">
        <v>413</v>
      </c>
      <c r="Y120" s="151"/>
      <c r="Z120" s="151"/>
      <c r="AA120" s="151"/>
      <c r="AB120" s="151"/>
      <c r="AC120" s="151"/>
      <c r="AD120" s="151"/>
      <c r="AE120" s="151"/>
      <c r="AF120" s="151"/>
      <c r="AG120" s="151" t="s">
        <v>414</v>
      </c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</row>
    <row r="121" spans="1:60" ht="21" outlineLevel="1">
      <c r="A121" s="158"/>
      <c r="B121" s="159"/>
      <c r="C121" s="251" t="s">
        <v>429</v>
      </c>
      <c r="D121" s="252"/>
      <c r="E121" s="252"/>
      <c r="F121" s="252"/>
      <c r="G121" s="252"/>
      <c r="H121" s="160"/>
      <c r="I121" s="160"/>
      <c r="J121" s="160"/>
      <c r="K121" s="160"/>
      <c r="L121" s="160"/>
      <c r="M121" s="160"/>
      <c r="N121" s="160"/>
      <c r="O121" s="160"/>
      <c r="P121" s="160"/>
      <c r="Q121" s="160"/>
      <c r="R121" s="160"/>
      <c r="S121" s="160"/>
      <c r="T121" s="160"/>
      <c r="U121" s="160"/>
      <c r="V121" s="160"/>
      <c r="W121" s="160"/>
      <c r="X121" s="160"/>
      <c r="Y121" s="151"/>
      <c r="Z121" s="151"/>
      <c r="AA121" s="151"/>
      <c r="AB121" s="151"/>
      <c r="AC121" s="151"/>
      <c r="AD121" s="151"/>
      <c r="AE121" s="151"/>
      <c r="AF121" s="151"/>
      <c r="AG121" s="151" t="s">
        <v>164</v>
      </c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79" t="str">
        <f>C121</f>
        <v>Náklady zhotovitele, související s prováděním zkoušek a revizí předepsaných technickými normami nebo objednatelem a které jsou pro provedení díla nezbytné.</v>
      </c>
      <c r="BB121" s="151"/>
      <c r="BC121" s="151"/>
      <c r="BD121" s="151"/>
      <c r="BE121" s="151"/>
      <c r="BF121" s="151"/>
      <c r="BG121" s="151"/>
      <c r="BH121" s="151"/>
    </row>
    <row r="122" spans="1:60">
      <c r="A122" s="166" t="s">
        <v>140</v>
      </c>
      <c r="B122" s="167" t="s">
        <v>113</v>
      </c>
      <c r="C122" s="188" t="s">
        <v>28</v>
      </c>
      <c r="D122" s="168"/>
      <c r="E122" s="169"/>
      <c r="F122" s="170"/>
      <c r="G122" s="170">
        <f>SUMIF(AG123:AG124,"&lt;&gt;NOR",G123:G124)</f>
        <v>0</v>
      </c>
      <c r="H122" s="170"/>
      <c r="I122" s="170">
        <f>SUM(I123:I124)</f>
        <v>0</v>
      </c>
      <c r="J122" s="170"/>
      <c r="K122" s="170">
        <f>SUM(K123:K124)</f>
        <v>0</v>
      </c>
      <c r="L122" s="170"/>
      <c r="M122" s="170">
        <f>SUM(M123:M124)</f>
        <v>0</v>
      </c>
      <c r="N122" s="170"/>
      <c r="O122" s="170">
        <f>SUM(O123:O124)</f>
        <v>0</v>
      </c>
      <c r="P122" s="170"/>
      <c r="Q122" s="170">
        <f>SUM(Q123:Q124)</f>
        <v>0</v>
      </c>
      <c r="R122" s="170"/>
      <c r="S122" s="170"/>
      <c r="T122" s="171"/>
      <c r="U122" s="165"/>
      <c r="V122" s="165">
        <f>SUM(V123:V124)</f>
        <v>0</v>
      </c>
      <c r="W122" s="165"/>
      <c r="X122" s="165"/>
      <c r="AG122" t="s">
        <v>141</v>
      </c>
    </row>
    <row r="123" spans="1:60" outlineLevel="1">
      <c r="A123" s="172">
        <v>64</v>
      </c>
      <c r="B123" s="173" t="s">
        <v>650</v>
      </c>
      <c r="C123" s="189" t="s">
        <v>651</v>
      </c>
      <c r="D123" s="174" t="s">
        <v>412</v>
      </c>
      <c r="E123" s="175">
        <v>1</v>
      </c>
      <c r="F123" s="176"/>
      <c r="G123" s="177">
        <f>ROUND(E123*F123,2)</f>
        <v>0</v>
      </c>
      <c r="H123" s="176"/>
      <c r="I123" s="177">
        <f>ROUND(E123*H123,2)</f>
        <v>0</v>
      </c>
      <c r="J123" s="176"/>
      <c r="K123" s="177">
        <f>ROUND(E123*J123,2)</f>
        <v>0</v>
      </c>
      <c r="L123" s="177">
        <v>21</v>
      </c>
      <c r="M123" s="177">
        <f>G123*(1+L123/100)</f>
        <v>0</v>
      </c>
      <c r="N123" s="177">
        <v>0</v>
      </c>
      <c r="O123" s="177">
        <f>ROUND(E123*N123,2)</f>
        <v>0</v>
      </c>
      <c r="P123" s="177">
        <v>0</v>
      </c>
      <c r="Q123" s="177">
        <f>ROUND(E123*P123,2)</f>
        <v>0</v>
      </c>
      <c r="R123" s="177"/>
      <c r="S123" s="177" t="s">
        <v>146</v>
      </c>
      <c r="T123" s="178" t="s">
        <v>292</v>
      </c>
      <c r="U123" s="160">
        <v>0</v>
      </c>
      <c r="V123" s="160">
        <f>ROUND(E123*U123,2)</f>
        <v>0</v>
      </c>
      <c r="W123" s="160"/>
      <c r="X123" s="160" t="s">
        <v>413</v>
      </c>
      <c r="Y123" s="151"/>
      <c r="Z123" s="151"/>
      <c r="AA123" s="151"/>
      <c r="AB123" s="151"/>
      <c r="AC123" s="151"/>
      <c r="AD123" s="151"/>
      <c r="AE123" s="151"/>
      <c r="AF123" s="151"/>
      <c r="AG123" s="151" t="s">
        <v>418</v>
      </c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</row>
    <row r="124" spans="1:60" ht="41.4" outlineLevel="1">
      <c r="A124" s="158"/>
      <c r="B124" s="159"/>
      <c r="C124" s="251" t="s">
        <v>652</v>
      </c>
      <c r="D124" s="252"/>
      <c r="E124" s="252"/>
      <c r="F124" s="252"/>
      <c r="G124" s="252"/>
      <c r="H124" s="160"/>
      <c r="I124" s="160"/>
      <c r="J124" s="160"/>
      <c r="K124" s="160"/>
      <c r="L124" s="160"/>
      <c r="M124" s="160"/>
      <c r="N124" s="160"/>
      <c r="O124" s="160"/>
      <c r="P124" s="160"/>
      <c r="Q124" s="160"/>
      <c r="R124" s="160"/>
      <c r="S124" s="160"/>
      <c r="T124" s="160"/>
      <c r="U124" s="160"/>
      <c r="V124" s="160"/>
      <c r="W124" s="160"/>
      <c r="X124" s="160"/>
      <c r="Y124" s="151"/>
      <c r="Z124" s="151"/>
      <c r="AA124" s="151"/>
      <c r="AB124" s="151"/>
      <c r="AC124" s="151"/>
      <c r="AD124" s="151"/>
      <c r="AE124" s="151"/>
      <c r="AF124" s="151"/>
      <c r="AG124" s="151" t="s">
        <v>164</v>
      </c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79" t="str">
        <f>C124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124" s="151"/>
      <c r="BC124" s="151"/>
      <c r="BD124" s="151"/>
      <c r="BE124" s="151"/>
      <c r="BF124" s="151"/>
      <c r="BG124" s="151"/>
      <c r="BH124" s="151"/>
    </row>
    <row r="125" spans="1:60">
      <c r="A125" s="3"/>
      <c r="B125" s="4"/>
      <c r="C125" s="193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AE125">
        <v>15</v>
      </c>
      <c r="AF125">
        <v>21</v>
      </c>
      <c r="AG125" t="s">
        <v>127</v>
      </c>
    </row>
    <row r="126" spans="1:60">
      <c r="A126" s="154"/>
      <c r="B126" s="155" t="s">
        <v>29</v>
      </c>
      <c r="C126" s="194"/>
      <c r="D126" s="156"/>
      <c r="E126" s="157"/>
      <c r="F126" s="157"/>
      <c r="G126" s="187">
        <f>G8+G17+G21+G48+G63+G65+G69+G73+G75+G83+G97+G101+G103+G105+G108+G115+G122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AE126">
        <f>SUMIF(L7:L124,AE125,G7:G124)</f>
        <v>0</v>
      </c>
      <c r="AF126">
        <f>SUMIF(L7:L124,AF125,G7:G124)</f>
        <v>0</v>
      </c>
      <c r="AG126" t="s">
        <v>439</v>
      </c>
    </row>
    <row r="127" spans="1:60">
      <c r="C127" s="195"/>
      <c r="D127" s="10"/>
      <c r="AG127" t="s">
        <v>440</v>
      </c>
    </row>
    <row r="128" spans="1:60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FBmWqiIpw+VdnXd3o4uPJVC8ez8mc1UMpS/tXh9oWXjwMd53aEyyRis8wNWzHGQSNzEDO+tJRtlboYz7XaMNGQ==" saltValue="gniN2VhyNG1AX/wKJ+98pA==" spinCount="100000" sheet="1"/>
  <mergeCells count="35">
    <mergeCell ref="C12:G12"/>
    <mergeCell ref="A1:G1"/>
    <mergeCell ref="C2:G2"/>
    <mergeCell ref="C3:G3"/>
    <mergeCell ref="C4:G4"/>
    <mergeCell ref="C10:G10"/>
    <mergeCell ref="C39:G39"/>
    <mergeCell ref="C14:G14"/>
    <mergeCell ref="C16:G16"/>
    <mergeCell ref="C19:G19"/>
    <mergeCell ref="C23:G23"/>
    <mergeCell ref="C27:G27"/>
    <mergeCell ref="C28:G28"/>
    <mergeCell ref="C30:G30"/>
    <mergeCell ref="C31:G31"/>
    <mergeCell ref="C33:G33"/>
    <mergeCell ref="C35:G35"/>
    <mergeCell ref="C37:G37"/>
    <mergeCell ref="C100:G100"/>
    <mergeCell ref="C42:G42"/>
    <mergeCell ref="C50:G50"/>
    <mergeCell ref="C51:G51"/>
    <mergeCell ref="C53:G53"/>
    <mergeCell ref="C62:G62"/>
    <mergeCell ref="C67:G67"/>
    <mergeCell ref="C71:G71"/>
    <mergeCell ref="C78:G78"/>
    <mergeCell ref="C80:G80"/>
    <mergeCell ref="C89:G89"/>
    <mergeCell ref="C91:G91"/>
    <mergeCell ref="C110:G110"/>
    <mergeCell ref="C117:G117"/>
    <mergeCell ref="C119:G119"/>
    <mergeCell ref="C121:G121"/>
    <mergeCell ref="C124:G124"/>
  </mergeCells>
  <pageMargins left="0.59055118110236204" right="0.196850393700787" top="0.78740157499999996" bottom="0.78740157499999996" header="0.3" footer="0.3"/>
  <pageSetup paperSize="9" orientation="landscape" copies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5546875" style="125" customWidth="1"/>
    <col min="3" max="3" width="63.33203125" style="125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>
      <c r="A1" s="257" t="s">
        <v>114</v>
      </c>
      <c r="B1" s="257"/>
      <c r="C1" s="257"/>
      <c r="D1" s="257"/>
      <c r="E1" s="257"/>
      <c r="F1" s="257"/>
      <c r="G1" s="257"/>
      <c r="AG1" t="s">
        <v>115</v>
      </c>
    </row>
    <row r="2" spans="1:60" ht="24.9" customHeight="1">
      <c r="A2" s="143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116</v>
      </c>
    </row>
    <row r="3" spans="1:60" ht="24.9" customHeight="1">
      <c r="A3" s="143" t="s">
        <v>8</v>
      </c>
      <c r="B3" s="49" t="s">
        <v>43</v>
      </c>
      <c r="C3" s="258" t="s">
        <v>44</v>
      </c>
      <c r="D3" s="259"/>
      <c r="E3" s="259"/>
      <c r="F3" s="259"/>
      <c r="G3" s="260"/>
      <c r="AC3" s="125" t="s">
        <v>116</v>
      </c>
      <c r="AG3" t="s">
        <v>117</v>
      </c>
    </row>
    <row r="4" spans="1:60" ht="24.9" customHeight="1">
      <c r="A4" s="144" t="s">
        <v>9</v>
      </c>
      <c r="B4" s="145" t="s">
        <v>51</v>
      </c>
      <c r="C4" s="261" t="s">
        <v>52</v>
      </c>
      <c r="D4" s="262"/>
      <c r="E4" s="262"/>
      <c r="F4" s="262"/>
      <c r="G4" s="263"/>
      <c r="AG4" t="s">
        <v>118</v>
      </c>
    </row>
    <row r="5" spans="1:60">
      <c r="D5" s="10"/>
    </row>
    <row r="6" spans="1:60" ht="39.6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>
      <c r="A8" s="166" t="s">
        <v>140</v>
      </c>
      <c r="B8" s="167" t="s">
        <v>69</v>
      </c>
      <c r="C8" s="188" t="s">
        <v>70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70"/>
      <c r="O8" s="170">
        <f>SUM(O9:O10)</f>
        <v>0</v>
      </c>
      <c r="P8" s="170"/>
      <c r="Q8" s="170">
        <f>SUM(Q9:Q10)</f>
        <v>0</v>
      </c>
      <c r="R8" s="170"/>
      <c r="S8" s="170"/>
      <c r="T8" s="171"/>
      <c r="U8" s="165"/>
      <c r="V8" s="165">
        <f>SUM(V9:V10)</f>
        <v>5.07</v>
      </c>
      <c r="W8" s="165"/>
      <c r="X8" s="165"/>
      <c r="AG8" t="s">
        <v>141</v>
      </c>
    </row>
    <row r="9" spans="1:60" outlineLevel="1">
      <c r="A9" s="172">
        <v>1</v>
      </c>
      <c r="B9" s="173" t="s">
        <v>653</v>
      </c>
      <c r="C9" s="189" t="s">
        <v>654</v>
      </c>
      <c r="D9" s="174" t="s">
        <v>144</v>
      </c>
      <c r="E9" s="175">
        <v>64.94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4.0000000000000003E-5</v>
      </c>
      <c r="O9" s="177">
        <f>ROUND(E9*N9,2)</f>
        <v>0</v>
      </c>
      <c r="P9" s="177">
        <v>0</v>
      </c>
      <c r="Q9" s="177">
        <f>ROUND(E9*P9,2)</f>
        <v>0</v>
      </c>
      <c r="R9" s="177" t="s">
        <v>176</v>
      </c>
      <c r="S9" s="177" t="s">
        <v>146</v>
      </c>
      <c r="T9" s="178" t="s">
        <v>147</v>
      </c>
      <c r="U9" s="160">
        <v>7.8E-2</v>
      </c>
      <c r="V9" s="160">
        <f>ROUND(E9*U9,2)</f>
        <v>5.07</v>
      </c>
      <c r="W9" s="160"/>
      <c r="X9" s="160" t="s">
        <v>148</v>
      </c>
      <c r="Y9" s="151"/>
      <c r="Z9" s="151"/>
      <c r="AA9" s="151"/>
      <c r="AB9" s="151"/>
      <c r="AC9" s="151"/>
      <c r="AD9" s="151"/>
      <c r="AE9" s="151"/>
      <c r="AF9" s="151"/>
      <c r="AG9" s="151" t="s">
        <v>149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1" outlineLevel="1">
      <c r="A10" s="158"/>
      <c r="B10" s="159"/>
      <c r="C10" s="253" t="s">
        <v>655</v>
      </c>
      <c r="D10" s="254"/>
      <c r="E10" s="254"/>
      <c r="F10" s="254"/>
      <c r="G10" s="254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151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79" t="str">
        <f>C10</f>
        <v>které se zřizují před úpravami povrchu, a obalení osazených dveřních zárubní před znečištěním při úpravách povrchu nástřikem plastických maltovin včetně pozdějšího odkrytí,</v>
      </c>
      <c r="BB10" s="151"/>
      <c r="BC10" s="151"/>
      <c r="BD10" s="151"/>
      <c r="BE10" s="151"/>
      <c r="BF10" s="151"/>
      <c r="BG10" s="151"/>
      <c r="BH10" s="151"/>
    </row>
    <row r="11" spans="1:60">
      <c r="A11" s="166" t="s">
        <v>140</v>
      </c>
      <c r="B11" s="167" t="s">
        <v>75</v>
      </c>
      <c r="C11" s="188" t="s">
        <v>76</v>
      </c>
      <c r="D11" s="168"/>
      <c r="E11" s="169"/>
      <c r="F11" s="170"/>
      <c r="G11" s="170">
        <f>SUMIF(AG12:AG12,"&lt;&gt;NOR",G12:G12)</f>
        <v>0</v>
      </c>
      <c r="H11" s="170"/>
      <c r="I11" s="170">
        <f>SUM(I12:I12)</f>
        <v>0</v>
      </c>
      <c r="J11" s="170"/>
      <c r="K11" s="170">
        <f>SUM(K12:K12)</f>
        <v>0</v>
      </c>
      <c r="L11" s="170"/>
      <c r="M11" s="170">
        <f>SUM(M12:M12)</f>
        <v>0</v>
      </c>
      <c r="N11" s="170"/>
      <c r="O11" s="170">
        <f>SUM(O12:O12)</f>
        <v>0.36</v>
      </c>
      <c r="P11" s="170"/>
      <c r="Q11" s="170">
        <f>SUM(Q12:Q12)</f>
        <v>0</v>
      </c>
      <c r="R11" s="170"/>
      <c r="S11" s="170"/>
      <c r="T11" s="171"/>
      <c r="U11" s="165"/>
      <c r="V11" s="165">
        <f>SUM(V12:V12)</f>
        <v>48.97</v>
      </c>
      <c r="W11" s="165"/>
      <c r="X11" s="165"/>
      <c r="AG11" t="s">
        <v>141</v>
      </c>
    </row>
    <row r="12" spans="1:60" outlineLevel="1">
      <c r="A12" s="180">
        <v>2</v>
      </c>
      <c r="B12" s="181" t="s">
        <v>656</v>
      </c>
      <c r="C12" s="191" t="s">
        <v>657</v>
      </c>
      <c r="D12" s="182" t="s">
        <v>144</v>
      </c>
      <c r="E12" s="183">
        <v>228.85</v>
      </c>
      <c r="F12" s="184"/>
      <c r="G12" s="185">
        <f>ROUND(E12*F12,2)</f>
        <v>0</v>
      </c>
      <c r="H12" s="184"/>
      <c r="I12" s="185">
        <f>ROUND(E12*H12,2)</f>
        <v>0</v>
      </c>
      <c r="J12" s="184"/>
      <c r="K12" s="185">
        <f>ROUND(E12*J12,2)</f>
        <v>0</v>
      </c>
      <c r="L12" s="185">
        <v>21</v>
      </c>
      <c r="M12" s="185">
        <f>G12*(1+L12/100)</f>
        <v>0</v>
      </c>
      <c r="N12" s="185">
        <v>1.58E-3</v>
      </c>
      <c r="O12" s="185">
        <f>ROUND(E12*N12,2)</f>
        <v>0.36</v>
      </c>
      <c r="P12" s="185">
        <v>0</v>
      </c>
      <c r="Q12" s="185">
        <f>ROUND(E12*P12,2)</f>
        <v>0</v>
      </c>
      <c r="R12" s="185" t="s">
        <v>186</v>
      </c>
      <c r="S12" s="185" t="s">
        <v>146</v>
      </c>
      <c r="T12" s="186" t="s">
        <v>147</v>
      </c>
      <c r="U12" s="160">
        <v>0.214</v>
      </c>
      <c r="V12" s="160">
        <f>ROUND(E12*U12,2)</f>
        <v>48.97</v>
      </c>
      <c r="W12" s="160"/>
      <c r="X12" s="160" t="s">
        <v>148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149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>
      <c r="A13" s="166" t="s">
        <v>140</v>
      </c>
      <c r="B13" s="167" t="s">
        <v>77</v>
      </c>
      <c r="C13" s="188" t="s">
        <v>78</v>
      </c>
      <c r="D13" s="168"/>
      <c r="E13" s="169"/>
      <c r="F13" s="170"/>
      <c r="G13" s="170">
        <f>SUMIF(AG14:AG14,"&lt;&gt;NOR",G14:G14)</f>
        <v>0</v>
      </c>
      <c r="H13" s="170"/>
      <c r="I13" s="170">
        <f>SUM(I14:I14)</f>
        <v>0</v>
      </c>
      <c r="J13" s="170"/>
      <c r="K13" s="170">
        <f>SUM(K14:K14)</f>
        <v>0</v>
      </c>
      <c r="L13" s="170"/>
      <c r="M13" s="170">
        <f>SUM(M14:M14)</f>
        <v>0</v>
      </c>
      <c r="N13" s="170"/>
      <c r="O13" s="170">
        <f>SUM(O14:O14)</f>
        <v>0.01</v>
      </c>
      <c r="P13" s="170"/>
      <c r="Q13" s="170">
        <f>SUM(Q14:Q14)</f>
        <v>0</v>
      </c>
      <c r="R13" s="170"/>
      <c r="S13" s="170"/>
      <c r="T13" s="171"/>
      <c r="U13" s="165"/>
      <c r="V13" s="165">
        <f>SUM(V14:V14)</f>
        <v>93.24</v>
      </c>
      <c r="W13" s="165"/>
      <c r="X13" s="165"/>
      <c r="AG13" t="s">
        <v>141</v>
      </c>
    </row>
    <row r="14" spans="1:60" outlineLevel="1">
      <c r="A14" s="180">
        <v>3</v>
      </c>
      <c r="B14" s="181" t="s">
        <v>658</v>
      </c>
      <c r="C14" s="191" t="s">
        <v>659</v>
      </c>
      <c r="D14" s="182" t="s">
        <v>144</v>
      </c>
      <c r="E14" s="183">
        <v>302.73</v>
      </c>
      <c r="F14" s="184"/>
      <c r="G14" s="185">
        <f>ROUND(E14*F14,2)</f>
        <v>0</v>
      </c>
      <c r="H14" s="184"/>
      <c r="I14" s="185">
        <f>ROUND(E14*H14,2)</f>
        <v>0</v>
      </c>
      <c r="J14" s="184"/>
      <c r="K14" s="185">
        <f>ROUND(E14*J14,2)</f>
        <v>0</v>
      </c>
      <c r="L14" s="185">
        <v>21</v>
      </c>
      <c r="M14" s="185">
        <f>G14*(1+L14/100)</f>
        <v>0</v>
      </c>
      <c r="N14" s="185">
        <v>4.0000000000000003E-5</v>
      </c>
      <c r="O14" s="185">
        <f>ROUND(E14*N14,2)</f>
        <v>0.01</v>
      </c>
      <c r="P14" s="185">
        <v>0</v>
      </c>
      <c r="Q14" s="185">
        <f>ROUND(E14*P14,2)</f>
        <v>0</v>
      </c>
      <c r="R14" s="185" t="s">
        <v>176</v>
      </c>
      <c r="S14" s="185" t="s">
        <v>146</v>
      </c>
      <c r="T14" s="186" t="s">
        <v>147</v>
      </c>
      <c r="U14" s="160">
        <v>0.308</v>
      </c>
      <c r="V14" s="160">
        <f>ROUND(E14*U14,2)</f>
        <v>93.24</v>
      </c>
      <c r="W14" s="160"/>
      <c r="X14" s="160" t="s">
        <v>148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149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>
      <c r="A15" s="166" t="s">
        <v>140</v>
      </c>
      <c r="B15" s="167" t="s">
        <v>79</v>
      </c>
      <c r="C15" s="188" t="s">
        <v>80</v>
      </c>
      <c r="D15" s="168"/>
      <c r="E15" s="169"/>
      <c r="F15" s="170"/>
      <c r="G15" s="170">
        <f>SUMIF(AG16:AG20,"&lt;&gt;NOR",G16:G20)</f>
        <v>0</v>
      </c>
      <c r="H15" s="170"/>
      <c r="I15" s="170">
        <f>SUM(I16:I20)</f>
        <v>0</v>
      </c>
      <c r="J15" s="170"/>
      <c r="K15" s="170">
        <f>SUM(K16:K20)</f>
        <v>0</v>
      </c>
      <c r="L15" s="170"/>
      <c r="M15" s="170">
        <f>SUM(M16:M20)</f>
        <v>0</v>
      </c>
      <c r="N15" s="170"/>
      <c r="O15" s="170">
        <f>SUM(O16:O20)</f>
        <v>0</v>
      </c>
      <c r="P15" s="170"/>
      <c r="Q15" s="170">
        <f>SUM(Q16:Q20)</f>
        <v>32.65</v>
      </c>
      <c r="R15" s="170"/>
      <c r="S15" s="170"/>
      <c r="T15" s="171"/>
      <c r="U15" s="165"/>
      <c r="V15" s="165">
        <f>SUM(V16:V20)</f>
        <v>56.900000000000006</v>
      </c>
      <c r="W15" s="165"/>
      <c r="X15" s="165"/>
      <c r="AG15" t="s">
        <v>141</v>
      </c>
    </row>
    <row r="16" spans="1:60" ht="20.399999999999999" outlineLevel="1">
      <c r="A16" s="172">
        <v>4</v>
      </c>
      <c r="B16" s="173" t="s">
        <v>660</v>
      </c>
      <c r="C16" s="189" t="s">
        <v>661</v>
      </c>
      <c r="D16" s="174" t="s">
        <v>156</v>
      </c>
      <c r="E16" s="175">
        <v>11.442500000000001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21</v>
      </c>
      <c r="M16" s="177">
        <f>G16*(1+L16/100)</f>
        <v>0</v>
      </c>
      <c r="N16" s="177">
        <v>0</v>
      </c>
      <c r="O16" s="177">
        <f>ROUND(E16*N16,2)</f>
        <v>0</v>
      </c>
      <c r="P16" s="177">
        <v>1.4</v>
      </c>
      <c r="Q16" s="177">
        <f>ROUND(E16*P16,2)</f>
        <v>16.02</v>
      </c>
      <c r="R16" s="177" t="s">
        <v>192</v>
      </c>
      <c r="S16" s="177" t="s">
        <v>146</v>
      </c>
      <c r="T16" s="178" t="s">
        <v>147</v>
      </c>
      <c r="U16" s="160">
        <v>1.2569999999999999</v>
      </c>
      <c r="V16" s="160">
        <f>ROUND(E16*U16,2)</f>
        <v>14.38</v>
      </c>
      <c r="W16" s="160"/>
      <c r="X16" s="160" t="s">
        <v>148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149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58"/>
      <c r="B17" s="159"/>
      <c r="C17" s="190" t="s">
        <v>662</v>
      </c>
      <c r="D17" s="161"/>
      <c r="E17" s="162">
        <v>11.442500000000001</v>
      </c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51"/>
      <c r="Z17" s="151"/>
      <c r="AA17" s="151"/>
      <c r="AB17" s="151"/>
      <c r="AC17" s="151"/>
      <c r="AD17" s="151"/>
      <c r="AE17" s="151"/>
      <c r="AF17" s="151"/>
      <c r="AG17" s="151" t="s">
        <v>153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ht="20.399999999999999" outlineLevel="1">
      <c r="A18" s="172">
        <v>5</v>
      </c>
      <c r="B18" s="173" t="s">
        <v>663</v>
      </c>
      <c r="C18" s="189" t="s">
        <v>664</v>
      </c>
      <c r="D18" s="174" t="s">
        <v>144</v>
      </c>
      <c r="E18" s="175">
        <v>9</v>
      </c>
      <c r="F18" s="176"/>
      <c r="G18" s="177">
        <f>ROUND(E18*F18,2)</f>
        <v>0</v>
      </c>
      <c r="H18" s="176"/>
      <c r="I18" s="177">
        <f>ROUND(E18*H18,2)</f>
        <v>0</v>
      </c>
      <c r="J18" s="176"/>
      <c r="K18" s="177">
        <f>ROUND(E18*J18,2)</f>
        <v>0</v>
      </c>
      <c r="L18" s="177">
        <v>21</v>
      </c>
      <c r="M18" s="177">
        <f>G18*(1+L18/100)</f>
        <v>0</v>
      </c>
      <c r="N18" s="177">
        <v>0</v>
      </c>
      <c r="O18" s="177">
        <f>ROUND(E18*N18,2)</f>
        <v>0</v>
      </c>
      <c r="P18" s="177">
        <v>6.8000000000000005E-2</v>
      </c>
      <c r="Q18" s="177">
        <f>ROUND(E18*P18,2)</f>
        <v>0.61</v>
      </c>
      <c r="R18" s="177" t="s">
        <v>192</v>
      </c>
      <c r="S18" s="177" t="s">
        <v>146</v>
      </c>
      <c r="T18" s="178" t="s">
        <v>147</v>
      </c>
      <c r="U18" s="160">
        <v>0.3</v>
      </c>
      <c r="V18" s="160">
        <f>ROUND(E18*U18,2)</f>
        <v>2.7</v>
      </c>
      <c r="W18" s="160"/>
      <c r="X18" s="160" t="s">
        <v>148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149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 outlineLevel="1">
      <c r="A19" s="158"/>
      <c r="B19" s="159"/>
      <c r="C19" s="253" t="s">
        <v>665</v>
      </c>
      <c r="D19" s="254"/>
      <c r="E19" s="254"/>
      <c r="F19" s="254"/>
      <c r="G19" s="254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51"/>
      <c r="Z19" s="151"/>
      <c r="AA19" s="151"/>
      <c r="AB19" s="151"/>
      <c r="AC19" s="151"/>
      <c r="AD19" s="151"/>
      <c r="AE19" s="151"/>
      <c r="AF19" s="151"/>
      <c r="AG19" s="151" t="s">
        <v>151</v>
      </c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</row>
    <row r="20" spans="1:60" outlineLevel="1">
      <c r="A20" s="180">
        <v>6</v>
      </c>
      <c r="B20" s="181" t="s">
        <v>666</v>
      </c>
      <c r="C20" s="191" t="s">
        <v>667</v>
      </c>
      <c r="D20" s="182" t="s">
        <v>144</v>
      </c>
      <c r="E20" s="183">
        <v>228.85</v>
      </c>
      <c r="F20" s="184"/>
      <c r="G20" s="185">
        <f>ROUND(E20*F20,2)</f>
        <v>0</v>
      </c>
      <c r="H20" s="184"/>
      <c r="I20" s="185">
        <f>ROUND(E20*H20,2)</f>
        <v>0</v>
      </c>
      <c r="J20" s="184"/>
      <c r="K20" s="185">
        <f>ROUND(E20*J20,2)</f>
        <v>0</v>
      </c>
      <c r="L20" s="185">
        <v>21</v>
      </c>
      <c r="M20" s="185">
        <f>G20*(1+L20/100)</f>
        <v>0</v>
      </c>
      <c r="N20" s="185">
        <v>0</v>
      </c>
      <c r="O20" s="185">
        <f>ROUND(E20*N20,2)</f>
        <v>0</v>
      </c>
      <c r="P20" s="185">
        <v>7.0000000000000007E-2</v>
      </c>
      <c r="Q20" s="185">
        <f>ROUND(E20*P20,2)</f>
        <v>16.02</v>
      </c>
      <c r="R20" s="185"/>
      <c r="S20" s="185" t="s">
        <v>291</v>
      </c>
      <c r="T20" s="186" t="s">
        <v>292</v>
      </c>
      <c r="U20" s="160">
        <v>0.17399999999999999</v>
      </c>
      <c r="V20" s="160">
        <f>ROUND(E20*U20,2)</f>
        <v>39.82</v>
      </c>
      <c r="W20" s="160"/>
      <c r="X20" s="160" t="s">
        <v>148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149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>
      <c r="A21" s="166" t="s">
        <v>140</v>
      </c>
      <c r="B21" s="167" t="s">
        <v>81</v>
      </c>
      <c r="C21" s="188" t="s">
        <v>82</v>
      </c>
      <c r="D21" s="168"/>
      <c r="E21" s="169"/>
      <c r="F21" s="170"/>
      <c r="G21" s="170">
        <f>SUMIF(AG22:AG24,"&lt;&gt;NOR",G22:G24)</f>
        <v>0</v>
      </c>
      <c r="H21" s="170"/>
      <c r="I21" s="170">
        <f>SUM(I22:I24)</f>
        <v>0</v>
      </c>
      <c r="J21" s="170"/>
      <c r="K21" s="170">
        <f>SUM(K22:K24)</f>
        <v>0</v>
      </c>
      <c r="L21" s="170"/>
      <c r="M21" s="170">
        <f>SUM(M22:M24)</f>
        <v>0</v>
      </c>
      <c r="N21" s="170"/>
      <c r="O21" s="170">
        <f>SUM(O22:O24)</f>
        <v>0</v>
      </c>
      <c r="P21" s="170"/>
      <c r="Q21" s="170">
        <f>SUM(Q22:Q24)</f>
        <v>0</v>
      </c>
      <c r="R21" s="170"/>
      <c r="S21" s="170"/>
      <c r="T21" s="171"/>
      <c r="U21" s="165"/>
      <c r="V21" s="165">
        <f>SUM(V22:V24)</f>
        <v>3</v>
      </c>
      <c r="W21" s="165"/>
      <c r="X21" s="165"/>
      <c r="AG21" t="s">
        <v>141</v>
      </c>
    </row>
    <row r="22" spans="1:60" outlineLevel="1">
      <c r="A22" s="172">
        <v>7</v>
      </c>
      <c r="B22" s="173" t="s">
        <v>593</v>
      </c>
      <c r="C22" s="189" t="s">
        <v>594</v>
      </c>
      <c r="D22" s="174" t="s">
        <v>205</v>
      </c>
      <c r="E22" s="175">
        <v>9.76</v>
      </c>
      <c r="F22" s="176"/>
      <c r="G22" s="177">
        <f>ROUND(E22*F22,2)</f>
        <v>0</v>
      </c>
      <c r="H22" s="176"/>
      <c r="I22" s="177">
        <f>ROUND(E22*H22,2)</f>
        <v>0</v>
      </c>
      <c r="J22" s="176"/>
      <c r="K22" s="177">
        <f>ROUND(E22*J22,2)</f>
        <v>0</v>
      </c>
      <c r="L22" s="177">
        <v>21</v>
      </c>
      <c r="M22" s="177">
        <f>G22*(1+L22/100)</f>
        <v>0</v>
      </c>
      <c r="N22" s="177">
        <v>0</v>
      </c>
      <c r="O22" s="177">
        <f>ROUND(E22*N22,2)</f>
        <v>0</v>
      </c>
      <c r="P22" s="177">
        <v>0</v>
      </c>
      <c r="Q22" s="177">
        <f>ROUND(E22*P22,2)</f>
        <v>0</v>
      </c>
      <c r="R22" s="177" t="s">
        <v>176</v>
      </c>
      <c r="S22" s="177" t="s">
        <v>146</v>
      </c>
      <c r="T22" s="178" t="s">
        <v>147</v>
      </c>
      <c r="U22" s="160">
        <v>0.307</v>
      </c>
      <c r="V22" s="160">
        <f>ROUND(E22*U22,2)</f>
        <v>3</v>
      </c>
      <c r="W22" s="160"/>
      <c r="X22" s="160" t="s">
        <v>148</v>
      </c>
      <c r="Y22" s="151"/>
      <c r="Z22" s="151"/>
      <c r="AA22" s="151"/>
      <c r="AB22" s="151"/>
      <c r="AC22" s="151"/>
      <c r="AD22" s="151"/>
      <c r="AE22" s="151"/>
      <c r="AF22" s="151"/>
      <c r="AG22" s="151" t="s">
        <v>149</v>
      </c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 ht="21" outlineLevel="1">
      <c r="A23" s="158"/>
      <c r="B23" s="159"/>
      <c r="C23" s="253" t="s">
        <v>206</v>
      </c>
      <c r="D23" s="254"/>
      <c r="E23" s="254"/>
      <c r="F23" s="254"/>
      <c r="G23" s="254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51"/>
      <c r="Z23" s="151"/>
      <c r="AA23" s="151"/>
      <c r="AB23" s="151"/>
      <c r="AC23" s="151"/>
      <c r="AD23" s="151"/>
      <c r="AE23" s="151"/>
      <c r="AF23" s="151"/>
      <c r="AG23" s="151" t="s">
        <v>151</v>
      </c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79" t="str">
        <f>C23</f>
        <v>přesun hmot pro budovy občanské výstavby (JKSO 801), budovy pro bydlení (JKSO 803) budovy pro výrobu a služby (JKSO 812) s nosnou svislou konstrukcí zděnou z cihel nebo tvárnic nebo kovovou</v>
      </c>
      <c r="BB23" s="151"/>
      <c r="BC23" s="151"/>
      <c r="BD23" s="151"/>
      <c r="BE23" s="151"/>
      <c r="BF23" s="151"/>
      <c r="BG23" s="151"/>
      <c r="BH23" s="151"/>
    </row>
    <row r="24" spans="1:60" outlineLevel="1">
      <c r="A24" s="158"/>
      <c r="B24" s="159"/>
      <c r="C24" s="190" t="s">
        <v>668</v>
      </c>
      <c r="D24" s="161"/>
      <c r="E24" s="162">
        <v>9.76</v>
      </c>
      <c r="F24" s="160"/>
      <c r="G24" s="160"/>
      <c r="H24" s="160"/>
      <c r="I24" s="160"/>
      <c r="J24" s="160"/>
      <c r="K24" s="160"/>
      <c r="L24" s="160"/>
      <c r="M24" s="160"/>
      <c r="N24" s="160"/>
      <c r="O24" s="160"/>
      <c r="P24" s="160"/>
      <c r="Q24" s="160"/>
      <c r="R24" s="160"/>
      <c r="S24" s="160"/>
      <c r="T24" s="160"/>
      <c r="U24" s="160"/>
      <c r="V24" s="160"/>
      <c r="W24" s="160"/>
      <c r="X24" s="160"/>
      <c r="Y24" s="151"/>
      <c r="Z24" s="151"/>
      <c r="AA24" s="151"/>
      <c r="AB24" s="151"/>
      <c r="AC24" s="151"/>
      <c r="AD24" s="151"/>
      <c r="AE24" s="151"/>
      <c r="AF24" s="151"/>
      <c r="AG24" s="151" t="s">
        <v>153</v>
      </c>
      <c r="AH24" s="151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>
      <c r="A25" s="166" t="s">
        <v>140</v>
      </c>
      <c r="B25" s="167" t="s">
        <v>85</v>
      </c>
      <c r="C25" s="188" t="s">
        <v>86</v>
      </c>
      <c r="D25" s="168"/>
      <c r="E25" s="169"/>
      <c r="F25" s="170"/>
      <c r="G25" s="170">
        <f>SUMIF(AG26:AG32,"&lt;&gt;NOR",G26:G32)</f>
        <v>0</v>
      </c>
      <c r="H25" s="170"/>
      <c r="I25" s="170">
        <f>SUM(I26:I32)</f>
        <v>0</v>
      </c>
      <c r="J25" s="170"/>
      <c r="K25" s="170">
        <f>SUM(K26:K32)</f>
        <v>0</v>
      </c>
      <c r="L25" s="170"/>
      <c r="M25" s="170">
        <f>SUM(M26:M32)</f>
        <v>0</v>
      </c>
      <c r="N25" s="170"/>
      <c r="O25" s="170">
        <f>SUM(O26:O32)</f>
        <v>8.1300000000000008</v>
      </c>
      <c r="P25" s="170"/>
      <c r="Q25" s="170">
        <f>SUM(Q26:Q32)</f>
        <v>0</v>
      </c>
      <c r="R25" s="170"/>
      <c r="S25" s="170"/>
      <c r="T25" s="171"/>
      <c r="U25" s="165"/>
      <c r="V25" s="165">
        <f>SUM(V26:V32)</f>
        <v>178.28</v>
      </c>
      <c r="W25" s="165"/>
      <c r="X25" s="165"/>
      <c r="AG25" t="s">
        <v>141</v>
      </c>
    </row>
    <row r="26" spans="1:60" ht="20.399999999999999" outlineLevel="1">
      <c r="A26" s="180">
        <v>8</v>
      </c>
      <c r="B26" s="181" t="s">
        <v>669</v>
      </c>
      <c r="C26" s="191" t="s">
        <v>670</v>
      </c>
      <c r="D26" s="182" t="s">
        <v>144</v>
      </c>
      <c r="E26" s="183">
        <v>228.85</v>
      </c>
      <c r="F26" s="184"/>
      <c r="G26" s="185">
        <f>ROUND(E26*F26,2)</f>
        <v>0</v>
      </c>
      <c r="H26" s="184"/>
      <c r="I26" s="185">
        <f>ROUND(E26*H26,2)</f>
        <v>0</v>
      </c>
      <c r="J26" s="184"/>
      <c r="K26" s="185">
        <f>ROUND(E26*J26,2)</f>
        <v>0</v>
      </c>
      <c r="L26" s="185">
        <v>21</v>
      </c>
      <c r="M26" s="185">
        <f>G26*(1+L26/100)</f>
        <v>0</v>
      </c>
      <c r="N26" s="185">
        <v>0</v>
      </c>
      <c r="O26" s="185">
        <f>ROUND(E26*N26,2)</f>
        <v>0</v>
      </c>
      <c r="P26" s="185">
        <v>0</v>
      </c>
      <c r="Q26" s="185">
        <f>ROUND(E26*P26,2)</f>
        <v>0</v>
      </c>
      <c r="R26" s="185" t="s">
        <v>211</v>
      </c>
      <c r="S26" s="185" t="s">
        <v>146</v>
      </c>
      <c r="T26" s="186" t="s">
        <v>292</v>
      </c>
      <c r="U26" s="160">
        <v>0.48</v>
      </c>
      <c r="V26" s="160">
        <f>ROUND(E26*U26,2)</f>
        <v>109.85</v>
      </c>
      <c r="W26" s="160"/>
      <c r="X26" s="160" t="s">
        <v>148</v>
      </c>
      <c r="Y26" s="151"/>
      <c r="Z26" s="151"/>
      <c r="AA26" s="151"/>
      <c r="AB26" s="151"/>
      <c r="AC26" s="151"/>
      <c r="AD26" s="151"/>
      <c r="AE26" s="151"/>
      <c r="AF26" s="151"/>
      <c r="AG26" s="151" t="s">
        <v>149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72">
        <v>9</v>
      </c>
      <c r="B27" s="173" t="s">
        <v>671</v>
      </c>
      <c r="C27" s="189" t="s">
        <v>672</v>
      </c>
      <c r="D27" s="174" t="s">
        <v>0</v>
      </c>
      <c r="E27" s="175">
        <v>3247</v>
      </c>
      <c r="F27" s="176"/>
      <c r="G27" s="177">
        <f>ROUND(E27*F27,2)</f>
        <v>0</v>
      </c>
      <c r="H27" s="176"/>
      <c r="I27" s="177">
        <f>ROUND(E27*H27,2)</f>
        <v>0</v>
      </c>
      <c r="J27" s="176"/>
      <c r="K27" s="177">
        <f>ROUND(E27*J27,2)</f>
        <v>0</v>
      </c>
      <c r="L27" s="177">
        <v>21</v>
      </c>
      <c r="M27" s="177">
        <f>G27*(1+L27/100)</f>
        <v>0</v>
      </c>
      <c r="N27" s="177">
        <v>0</v>
      </c>
      <c r="O27" s="177">
        <f>ROUND(E27*N27,2)</f>
        <v>0</v>
      </c>
      <c r="P27" s="177">
        <v>0</v>
      </c>
      <c r="Q27" s="177">
        <f>ROUND(E27*P27,2)</f>
        <v>0</v>
      </c>
      <c r="R27" s="177" t="s">
        <v>211</v>
      </c>
      <c r="S27" s="177" t="s">
        <v>146</v>
      </c>
      <c r="T27" s="178" t="s">
        <v>147</v>
      </c>
      <c r="U27" s="160">
        <v>0</v>
      </c>
      <c r="V27" s="160">
        <f>ROUND(E27*U27,2)</f>
        <v>0</v>
      </c>
      <c r="W27" s="160"/>
      <c r="X27" s="160" t="s">
        <v>148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149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58"/>
      <c r="B28" s="159"/>
      <c r="C28" s="253" t="s">
        <v>288</v>
      </c>
      <c r="D28" s="254"/>
      <c r="E28" s="254"/>
      <c r="F28" s="254"/>
      <c r="G28" s="254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  <c r="X28" s="160"/>
      <c r="Y28" s="151"/>
      <c r="Z28" s="151"/>
      <c r="AA28" s="151"/>
      <c r="AB28" s="151"/>
      <c r="AC28" s="151"/>
      <c r="AD28" s="151"/>
      <c r="AE28" s="151"/>
      <c r="AF28" s="151"/>
      <c r="AG28" s="151" t="s">
        <v>151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80">
        <v>10</v>
      </c>
      <c r="B29" s="181" t="s">
        <v>673</v>
      </c>
      <c r="C29" s="191" t="s">
        <v>674</v>
      </c>
      <c r="D29" s="182" t="s">
        <v>144</v>
      </c>
      <c r="E29" s="183">
        <v>228.85</v>
      </c>
      <c r="F29" s="184"/>
      <c r="G29" s="185">
        <f>ROUND(E29*F29,2)</f>
        <v>0</v>
      </c>
      <c r="H29" s="184"/>
      <c r="I29" s="185">
        <f>ROUND(E29*H29,2)</f>
        <v>0</v>
      </c>
      <c r="J29" s="184"/>
      <c r="K29" s="185">
        <f>ROUND(E29*J29,2)</f>
        <v>0</v>
      </c>
      <c r="L29" s="185">
        <v>21</v>
      </c>
      <c r="M29" s="185">
        <f>G29*(1+L29/100)</f>
        <v>0</v>
      </c>
      <c r="N29" s="185">
        <v>3.5599999999999998E-3</v>
      </c>
      <c r="O29" s="185">
        <f>ROUND(E29*N29,2)</f>
        <v>0.81</v>
      </c>
      <c r="P29" s="185">
        <v>0</v>
      </c>
      <c r="Q29" s="185">
        <f>ROUND(E29*P29,2)</f>
        <v>0</v>
      </c>
      <c r="R29" s="185"/>
      <c r="S29" s="185" t="s">
        <v>291</v>
      </c>
      <c r="T29" s="186" t="s">
        <v>292</v>
      </c>
      <c r="U29" s="160">
        <v>0.29899999999999999</v>
      </c>
      <c r="V29" s="160">
        <f>ROUND(E29*U29,2)</f>
        <v>68.430000000000007</v>
      </c>
      <c r="W29" s="160"/>
      <c r="X29" s="160" t="s">
        <v>148</v>
      </c>
      <c r="Y29" s="151"/>
      <c r="Z29" s="151"/>
      <c r="AA29" s="151"/>
      <c r="AB29" s="151"/>
      <c r="AC29" s="151"/>
      <c r="AD29" s="151"/>
      <c r="AE29" s="151"/>
      <c r="AF29" s="151"/>
      <c r="AG29" s="151" t="s">
        <v>149</v>
      </c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72">
        <v>11</v>
      </c>
      <c r="B30" s="173" t="s">
        <v>675</v>
      </c>
      <c r="C30" s="189" t="s">
        <v>676</v>
      </c>
      <c r="D30" s="174" t="s">
        <v>144</v>
      </c>
      <c r="E30" s="175">
        <v>263.17750000000001</v>
      </c>
      <c r="F30" s="176"/>
      <c r="G30" s="177">
        <f>ROUND(E30*F30,2)</f>
        <v>0</v>
      </c>
      <c r="H30" s="176"/>
      <c r="I30" s="177">
        <f>ROUND(E30*H30,2)</f>
        <v>0</v>
      </c>
      <c r="J30" s="176"/>
      <c r="K30" s="177">
        <f>ROUND(E30*J30,2)</f>
        <v>0</v>
      </c>
      <c r="L30" s="177">
        <v>21</v>
      </c>
      <c r="M30" s="177">
        <f>G30*(1+L30/100)</f>
        <v>0</v>
      </c>
      <c r="N30" s="177">
        <v>1.2999999999999999E-2</v>
      </c>
      <c r="O30" s="177">
        <f>ROUND(E30*N30,2)</f>
        <v>3.42</v>
      </c>
      <c r="P30" s="177">
        <v>0</v>
      </c>
      <c r="Q30" s="177">
        <f>ROUND(E30*P30,2)</f>
        <v>0</v>
      </c>
      <c r="R30" s="177" t="s">
        <v>170</v>
      </c>
      <c r="S30" s="177" t="s">
        <v>146</v>
      </c>
      <c r="T30" s="178" t="s">
        <v>292</v>
      </c>
      <c r="U30" s="160">
        <v>0</v>
      </c>
      <c r="V30" s="160">
        <f>ROUND(E30*U30,2)</f>
        <v>0</v>
      </c>
      <c r="W30" s="160"/>
      <c r="X30" s="160" t="s">
        <v>171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172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 outlineLevel="1">
      <c r="A31" s="158"/>
      <c r="B31" s="159"/>
      <c r="C31" s="190" t="s">
        <v>677</v>
      </c>
      <c r="D31" s="161"/>
      <c r="E31" s="162">
        <v>263.17750000000001</v>
      </c>
      <c r="F31" s="160"/>
      <c r="G31" s="160"/>
      <c r="H31" s="160"/>
      <c r="I31" s="160"/>
      <c r="J31" s="160"/>
      <c r="K31" s="160"/>
      <c r="L31" s="160"/>
      <c r="M31" s="160"/>
      <c r="N31" s="160"/>
      <c r="O31" s="160"/>
      <c r="P31" s="160"/>
      <c r="Q31" s="160"/>
      <c r="R31" s="160"/>
      <c r="S31" s="160"/>
      <c r="T31" s="160"/>
      <c r="U31" s="160"/>
      <c r="V31" s="160"/>
      <c r="W31" s="160"/>
      <c r="X31" s="160"/>
      <c r="Y31" s="151"/>
      <c r="Z31" s="151"/>
      <c r="AA31" s="151"/>
      <c r="AB31" s="151"/>
      <c r="AC31" s="151"/>
      <c r="AD31" s="151"/>
      <c r="AE31" s="151"/>
      <c r="AF31" s="151"/>
      <c r="AG31" s="151" t="s">
        <v>153</v>
      </c>
      <c r="AH31" s="151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</row>
    <row r="32" spans="1:60" outlineLevel="1">
      <c r="A32" s="180">
        <v>12</v>
      </c>
      <c r="B32" s="181" t="s">
        <v>678</v>
      </c>
      <c r="C32" s="191" t="s">
        <v>679</v>
      </c>
      <c r="D32" s="182" t="s">
        <v>144</v>
      </c>
      <c r="E32" s="183">
        <v>263.17750000000001</v>
      </c>
      <c r="F32" s="184"/>
      <c r="G32" s="185">
        <f>ROUND(E32*F32,2)</f>
        <v>0</v>
      </c>
      <c r="H32" s="184"/>
      <c r="I32" s="185">
        <f>ROUND(E32*H32,2)</f>
        <v>0</v>
      </c>
      <c r="J32" s="184"/>
      <c r="K32" s="185">
        <f>ROUND(E32*J32,2)</f>
        <v>0</v>
      </c>
      <c r="L32" s="185">
        <v>21</v>
      </c>
      <c r="M32" s="185">
        <f>G32*(1+L32/100)</f>
        <v>0</v>
      </c>
      <c r="N32" s="185">
        <v>1.4800000000000001E-2</v>
      </c>
      <c r="O32" s="185">
        <f>ROUND(E32*N32,2)</f>
        <v>3.9</v>
      </c>
      <c r="P32" s="185">
        <v>0</v>
      </c>
      <c r="Q32" s="185">
        <f>ROUND(E32*P32,2)</f>
        <v>0</v>
      </c>
      <c r="R32" s="185" t="s">
        <v>170</v>
      </c>
      <c r="S32" s="185" t="s">
        <v>146</v>
      </c>
      <c r="T32" s="186" t="s">
        <v>292</v>
      </c>
      <c r="U32" s="160">
        <v>0</v>
      </c>
      <c r="V32" s="160">
        <f>ROUND(E32*U32,2)</f>
        <v>0</v>
      </c>
      <c r="W32" s="160"/>
      <c r="X32" s="160" t="s">
        <v>171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172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>
      <c r="A33" s="166" t="s">
        <v>140</v>
      </c>
      <c r="B33" s="167" t="s">
        <v>95</v>
      </c>
      <c r="C33" s="188" t="s">
        <v>96</v>
      </c>
      <c r="D33" s="168"/>
      <c r="E33" s="169"/>
      <c r="F33" s="170"/>
      <c r="G33" s="170">
        <f>SUMIF(AG34:AG38,"&lt;&gt;NOR",G34:G38)</f>
        <v>0</v>
      </c>
      <c r="H33" s="170"/>
      <c r="I33" s="170">
        <f>SUM(I34:I38)</f>
        <v>0</v>
      </c>
      <c r="J33" s="170"/>
      <c r="K33" s="170">
        <f>SUM(K34:K38)</f>
        <v>0</v>
      </c>
      <c r="L33" s="170"/>
      <c r="M33" s="170">
        <f>SUM(M34:M38)</f>
        <v>0</v>
      </c>
      <c r="N33" s="170"/>
      <c r="O33" s="170">
        <f>SUM(O34:O38)</f>
        <v>0.91999999999999993</v>
      </c>
      <c r="P33" s="170"/>
      <c r="Q33" s="170">
        <f>SUM(Q34:Q38)</f>
        <v>0</v>
      </c>
      <c r="R33" s="170"/>
      <c r="S33" s="170"/>
      <c r="T33" s="171"/>
      <c r="U33" s="165"/>
      <c r="V33" s="165">
        <f>SUM(V34:V38)</f>
        <v>86.96</v>
      </c>
      <c r="W33" s="165"/>
      <c r="X33" s="165"/>
      <c r="AG33" t="s">
        <v>141</v>
      </c>
    </row>
    <row r="34" spans="1:60" outlineLevel="1">
      <c r="A34" s="172">
        <v>13</v>
      </c>
      <c r="B34" s="173" t="s">
        <v>680</v>
      </c>
      <c r="C34" s="189" t="s">
        <v>681</v>
      </c>
      <c r="D34" s="174" t="s">
        <v>0</v>
      </c>
      <c r="E34" s="175">
        <v>1432</v>
      </c>
      <c r="F34" s="176"/>
      <c r="G34" s="177">
        <f>ROUND(E34*F34,2)</f>
        <v>0</v>
      </c>
      <c r="H34" s="176"/>
      <c r="I34" s="177">
        <f>ROUND(E34*H34,2)</f>
        <v>0</v>
      </c>
      <c r="J34" s="176"/>
      <c r="K34" s="177">
        <f>ROUND(E34*J34,2)</f>
        <v>0</v>
      </c>
      <c r="L34" s="177">
        <v>21</v>
      </c>
      <c r="M34" s="177">
        <f>G34*(1+L34/100)</f>
        <v>0</v>
      </c>
      <c r="N34" s="177">
        <v>0</v>
      </c>
      <c r="O34" s="177">
        <f>ROUND(E34*N34,2)</f>
        <v>0</v>
      </c>
      <c r="P34" s="177">
        <v>0</v>
      </c>
      <c r="Q34" s="177">
        <f>ROUND(E34*P34,2)</f>
        <v>0</v>
      </c>
      <c r="R34" s="177" t="s">
        <v>682</v>
      </c>
      <c r="S34" s="177" t="s">
        <v>146</v>
      </c>
      <c r="T34" s="178" t="s">
        <v>147</v>
      </c>
      <c r="U34" s="160">
        <v>0</v>
      </c>
      <c r="V34" s="160">
        <f>ROUND(E34*U34,2)</f>
        <v>0</v>
      </c>
      <c r="W34" s="160"/>
      <c r="X34" s="160" t="s">
        <v>148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149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58"/>
      <c r="B35" s="159"/>
      <c r="C35" s="253" t="s">
        <v>683</v>
      </c>
      <c r="D35" s="254"/>
      <c r="E35" s="254"/>
      <c r="F35" s="254"/>
      <c r="G35" s="254"/>
      <c r="H35" s="160"/>
      <c r="I35" s="160"/>
      <c r="J35" s="160"/>
      <c r="K35" s="160"/>
      <c r="L35" s="160"/>
      <c r="M35" s="160"/>
      <c r="N35" s="160"/>
      <c r="O35" s="160"/>
      <c r="P35" s="160"/>
      <c r="Q35" s="160"/>
      <c r="R35" s="160"/>
      <c r="S35" s="160"/>
      <c r="T35" s="160"/>
      <c r="U35" s="160"/>
      <c r="V35" s="160"/>
      <c r="W35" s="160"/>
      <c r="X35" s="160"/>
      <c r="Y35" s="151"/>
      <c r="Z35" s="151"/>
      <c r="AA35" s="151"/>
      <c r="AB35" s="151"/>
      <c r="AC35" s="151"/>
      <c r="AD35" s="151"/>
      <c r="AE35" s="151"/>
      <c r="AF35" s="151"/>
      <c r="AG35" s="151" t="s">
        <v>151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80">
        <v>14</v>
      </c>
      <c r="B36" s="181" t="s">
        <v>684</v>
      </c>
      <c r="C36" s="191" t="s">
        <v>685</v>
      </c>
      <c r="D36" s="182" t="s">
        <v>144</v>
      </c>
      <c r="E36" s="183">
        <v>228.85</v>
      </c>
      <c r="F36" s="184"/>
      <c r="G36" s="185">
        <f>ROUND(E36*F36,2)</f>
        <v>0</v>
      </c>
      <c r="H36" s="184"/>
      <c r="I36" s="185">
        <f>ROUND(E36*H36,2)</f>
        <v>0</v>
      </c>
      <c r="J36" s="184"/>
      <c r="K36" s="185">
        <f>ROUND(E36*J36,2)</f>
        <v>0</v>
      </c>
      <c r="L36" s="185">
        <v>21</v>
      </c>
      <c r="M36" s="185">
        <f>G36*(1+L36/100)</f>
        <v>0</v>
      </c>
      <c r="N36" s="185">
        <v>2.5000000000000001E-4</v>
      </c>
      <c r="O36" s="185">
        <f>ROUND(E36*N36,2)</f>
        <v>0.06</v>
      </c>
      <c r="P36" s="185">
        <v>0</v>
      </c>
      <c r="Q36" s="185">
        <f>ROUND(E36*P36,2)</f>
        <v>0</v>
      </c>
      <c r="R36" s="185"/>
      <c r="S36" s="185" t="s">
        <v>291</v>
      </c>
      <c r="T36" s="186" t="s">
        <v>292</v>
      </c>
      <c r="U36" s="160">
        <v>0.38</v>
      </c>
      <c r="V36" s="160">
        <f>ROUND(E36*U36,2)</f>
        <v>86.96</v>
      </c>
      <c r="W36" s="160"/>
      <c r="X36" s="160" t="s">
        <v>148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149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 outlineLevel="1">
      <c r="A37" s="180">
        <v>15</v>
      </c>
      <c r="B37" s="181" t="s">
        <v>686</v>
      </c>
      <c r="C37" s="191" t="s">
        <v>687</v>
      </c>
      <c r="D37" s="182" t="s">
        <v>210</v>
      </c>
      <c r="E37" s="183">
        <v>109.2</v>
      </c>
      <c r="F37" s="184"/>
      <c r="G37" s="185">
        <f>ROUND(E37*F37,2)</f>
        <v>0</v>
      </c>
      <c r="H37" s="184"/>
      <c r="I37" s="185">
        <f>ROUND(E37*H37,2)</f>
        <v>0</v>
      </c>
      <c r="J37" s="184"/>
      <c r="K37" s="185">
        <f>ROUND(E37*J37,2)</f>
        <v>0</v>
      </c>
      <c r="L37" s="185">
        <v>21</v>
      </c>
      <c r="M37" s="185">
        <f>G37*(1+L37/100)</f>
        <v>0</v>
      </c>
      <c r="N37" s="185">
        <v>1E-4</v>
      </c>
      <c r="O37" s="185">
        <f>ROUND(E37*N37,2)</f>
        <v>0.01</v>
      </c>
      <c r="P37" s="185">
        <v>0</v>
      </c>
      <c r="Q37" s="185">
        <f>ROUND(E37*P37,2)</f>
        <v>0</v>
      </c>
      <c r="R37" s="185"/>
      <c r="S37" s="185" t="s">
        <v>291</v>
      </c>
      <c r="T37" s="186" t="s">
        <v>292</v>
      </c>
      <c r="U37" s="160">
        <v>0</v>
      </c>
      <c r="V37" s="160">
        <f>ROUND(E37*U37,2)</f>
        <v>0</v>
      </c>
      <c r="W37" s="160"/>
      <c r="X37" s="160" t="s">
        <v>171</v>
      </c>
      <c r="Y37" s="151"/>
      <c r="Z37" s="151"/>
      <c r="AA37" s="151"/>
      <c r="AB37" s="151"/>
      <c r="AC37" s="151"/>
      <c r="AD37" s="151"/>
      <c r="AE37" s="151"/>
      <c r="AF37" s="151"/>
      <c r="AG37" s="151" t="s">
        <v>172</v>
      </c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</row>
    <row r="38" spans="1:60" outlineLevel="1">
      <c r="A38" s="180">
        <v>16</v>
      </c>
      <c r="B38" s="181" t="s">
        <v>688</v>
      </c>
      <c r="C38" s="191" t="s">
        <v>689</v>
      </c>
      <c r="D38" s="182" t="s">
        <v>144</v>
      </c>
      <c r="E38" s="183">
        <v>228.86</v>
      </c>
      <c r="F38" s="184"/>
      <c r="G38" s="185">
        <f>ROUND(E38*F38,2)</f>
        <v>0</v>
      </c>
      <c r="H38" s="184"/>
      <c r="I38" s="185">
        <f>ROUND(E38*H38,2)</f>
        <v>0</v>
      </c>
      <c r="J38" s="184"/>
      <c r="K38" s="185">
        <f>ROUND(E38*J38,2)</f>
        <v>0</v>
      </c>
      <c r="L38" s="185">
        <v>21</v>
      </c>
      <c r="M38" s="185">
        <f>G38*(1+L38/100)</f>
        <v>0</v>
      </c>
      <c r="N38" s="185">
        <v>3.7000000000000002E-3</v>
      </c>
      <c r="O38" s="185">
        <f>ROUND(E38*N38,2)</f>
        <v>0.85</v>
      </c>
      <c r="P38" s="185">
        <v>0</v>
      </c>
      <c r="Q38" s="185">
        <f>ROUND(E38*P38,2)</f>
        <v>0</v>
      </c>
      <c r="R38" s="185"/>
      <c r="S38" s="185" t="s">
        <v>291</v>
      </c>
      <c r="T38" s="186" t="s">
        <v>292</v>
      </c>
      <c r="U38" s="160">
        <v>0</v>
      </c>
      <c r="V38" s="160">
        <f>ROUND(E38*U38,2)</f>
        <v>0</v>
      </c>
      <c r="W38" s="160"/>
      <c r="X38" s="160" t="s">
        <v>171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172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>
      <c r="A39" s="166" t="s">
        <v>140</v>
      </c>
      <c r="B39" s="167" t="s">
        <v>97</v>
      </c>
      <c r="C39" s="188" t="s">
        <v>98</v>
      </c>
      <c r="D39" s="168"/>
      <c r="E39" s="169"/>
      <c r="F39" s="170"/>
      <c r="G39" s="170">
        <f>SUMIF(AG40:AG52,"&lt;&gt;NOR",G40:G52)</f>
        <v>0</v>
      </c>
      <c r="H39" s="170"/>
      <c r="I39" s="170">
        <f>SUM(I40:I52)</f>
        <v>0</v>
      </c>
      <c r="J39" s="170"/>
      <c r="K39" s="170">
        <f>SUM(K40:K52)</f>
        <v>0</v>
      </c>
      <c r="L39" s="170"/>
      <c r="M39" s="170">
        <f>SUM(M40:M52)</f>
        <v>0</v>
      </c>
      <c r="N39" s="170"/>
      <c r="O39" s="170">
        <f>SUM(O40:O52)</f>
        <v>0.27</v>
      </c>
      <c r="P39" s="170"/>
      <c r="Q39" s="170">
        <f>SUM(Q40:Q52)</f>
        <v>0</v>
      </c>
      <c r="R39" s="170"/>
      <c r="S39" s="170"/>
      <c r="T39" s="171"/>
      <c r="U39" s="165"/>
      <c r="V39" s="165">
        <f>SUM(V40:V52)</f>
        <v>18.27</v>
      </c>
      <c r="W39" s="165"/>
      <c r="X39" s="165"/>
      <c r="AG39" t="s">
        <v>141</v>
      </c>
    </row>
    <row r="40" spans="1:60" outlineLevel="1">
      <c r="A40" s="180">
        <v>17</v>
      </c>
      <c r="B40" s="181" t="s">
        <v>690</v>
      </c>
      <c r="C40" s="191" t="s">
        <v>691</v>
      </c>
      <c r="D40" s="182" t="s">
        <v>144</v>
      </c>
      <c r="E40" s="183">
        <v>9</v>
      </c>
      <c r="F40" s="184"/>
      <c r="G40" s="185">
        <f>ROUND(E40*F40,2)</f>
        <v>0</v>
      </c>
      <c r="H40" s="184"/>
      <c r="I40" s="185">
        <f>ROUND(E40*H40,2)</f>
        <v>0</v>
      </c>
      <c r="J40" s="184"/>
      <c r="K40" s="185">
        <f>ROUND(E40*J40,2)</f>
        <v>0</v>
      </c>
      <c r="L40" s="185">
        <v>21</v>
      </c>
      <c r="M40" s="185">
        <f>G40*(1+L40/100)</f>
        <v>0</v>
      </c>
      <c r="N40" s="185">
        <v>0</v>
      </c>
      <c r="O40" s="185">
        <f>ROUND(E40*N40,2)</f>
        <v>0</v>
      </c>
      <c r="P40" s="185">
        <v>0</v>
      </c>
      <c r="Q40" s="185">
        <f>ROUND(E40*P40,2)</f>
        <v>0</v>
      </c>
      <c r="R40" s="185" t="s">
        <v>692</v>
      </c>
      <c r="S40" s="185" t="s">
        <v>146</v>
      </c>
      <c r="T40" s="186" t="s">
        <v>147</v>
      </c>
      <c r="U40" s="160">
        <v>0.33</v>
      </c>
      <c r="V40" s="160">
        <f>ROUND(E40*U40,2)</f>
        <v>2.97</v>
      </c>
      <c r="W40" s="160"/>
      <c r="X40" s="160" t="s">
        <v>148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149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80">
        <v>18</v>
      </c>
      <c r="B41" s="181" t="s">
        <v>693</v>
      </c>
      <c r="C41" s="191" t="s">
        <v>694</v>
      </c>
      <c r="D41" s="182" t="s">
        <v>144</v>
      </c>
      <c r="E41" s="183">
        <v>9</v>
      </c>
      <c r="F41" s="184"/>
      <c r="G41" s="185">
        <f>ROUND(E41*F41,2)</f>
        <v>0</v>
      </c>
      <c r="H41" s="184"/>
      <c r="I41" s="185">
        <f>ROUND(E41*H41,2)</f>
        <v>0</v>
      </c>
      <c r="J41" s="184"/>
      <c r="K41" s="185">
        <f>ROUND(E41*J41,2)</f>
        <v>0</v>
      </c>
      <c r="L41" s="185">
        <v>21</v>
      </c>
      <c r="M41" s="185">
        <f>G41*(1+L41/100)</f>
        <v>0</v>
      </c>
      <c r="N41" s="185">
        <v>0</v>
      </c>
      <c r="O41" s="185">
        <f>ROUND(E41*N41,2)</f>
        <v>0</v>
      </c>
      <c r="P41" s="185">
        <v>0</v>
      </c>
      <c r="Q41" s="185">
        <f>ROUND(E41*P41,2)</f>
        <v>0</v>
      </c>
      <c r="R41" s="185" t="s">
        <v>692</v>
      </c>
      <c r="S41" s="185" t="s">
        <v>146</v>
      </c>
      <c r="T41" s="186" t="s">
        <v>147</v>
      </c>
      <c r="U41" s="160">
        <v>0.05</v>
      </c>
      <c r="V41" s="160">
        <f>ROUND(E41*U41,2)</f>
        <v>0.45</v>
      </c>
      <c r="W41" s="160"/>
      <c r="X41" s="160" t="s">
        <v>148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149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 outlineLevel="1">
      <c r="A42" s="180">
        <v>19</v>
      </c>
      <c r="B42" s="181" t="s">
        <v>695</v>
      </c>
      <c r="C42" s="191" t="s">
        <v>696</v>
      </c>
      <c r="D42" s="182" t="s">
        <v>144</v>
      </c>
      <c r="E42" s="183">
        <v>9</v>
      </c>
      <c r="F42" s="184"/>
      <c r="G42" s="185">
        <f>ROUND(E42*F42,2)</f>
        <v>0</v>
      </c>
      <c r="H42" s="184"/>
      <c r="I42" s="185">
        <f>ROUND(E42*H42,2)</f>
        <v>0</v>
      </c>
      <c r="J42" s="184"/>
      <c r="K42" s="185">
        <f>ROUND(E42*J42,2)</f>
        <v>0</v>
      </c>
      <c r="L42" s="185">
        <v>21</v>
      </c>
      <c r="M42" s="185">
        <f>G42*(1+L42/100)</f>
        <v>0</v>
      </c>
      <c r="N42" s="185">
        <v>0</v>
      </c>
      <c r="O42" s="185">
        <f>ROUND(E42*N42,2)</f>
        <v>0</v>
      </c>
      <c r="P42" s="185">
        <v>0</v>
      </c>
      <c r="Q42" s="185">
        <f>ROUND(E42*P42,2)</f>
        <v>0</v>
      </c>
      <c r="R42" s="185" t="s">
        <v>692</v>
      </c>
      <c r="S42" s="185" t="s">
        <v>146</v>
      </c>
      <c r="T42" s="186" t="s">
        <v>147</v>
      </c>
      <c r="U42" s="160">
        <v>0.24</v>
      </c>
      <c r="V42" s="160">
        <f>ROUND(E42*U42,2)</f>
        <v>2.16</v>
      </c>
      <c r="W42" s="160"/>
      <c r="X42" s="160" t="s">
        <v>148</v>
      </c>
      <c r="Y42" s="151"/>
      <c r="Z42" s="151"/>
      <c r="AA42" s="151"/>
      <c r="AB42" s="151"/>
      <c r="AC42" s="151"/>
      <c r="AD42" s="151"/>
      <c r="AE42" s="151"/>
      <c r="AF42" s="151"/>
      <c r="AG42" s="151" t="s">
        <v>149</v>
      </c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</row>
    <row r="43" spans="1:60" outlineLevel="1">
      <c r="A43" s="180">
        <v>20</v>
      </c>
      <c r="B43" s="181" t="s">
        <v>697</v>
      </c>
      <c r="C43" s="191" t="s">
        <v>698</v>
      </c>
      <c r="D43" s="182" t="s">
        <v>191</v>
      </c>
      <c r="E43" s="183">
        <v>9</v>
      </c>
      <c r="F43" s="184"/>
      <c r="G43" s="185">
        <f>ROUND(E43*F43,2)</f>
        <v>0</v>
      </c>
      <c r="H43" s="184"/>
      <c r="I43" s="185">
        <f>ROUND(E43*H43,2)</f>
        <v>0</v>
      </c>
      <c r="J43" s="184"/>
      <c r="K43" s="185">
        <f>ROUND(E43*J43,2)</f>
        <v>0</v>
      </c>
      <c r="L43" s="185">
        <v>21</v>
      </c>
      <c r="M43" s="185">
        <f>G43*(1+L43/100)</f>
        <v>0</v>
      </c>
      <c r="N43" s="185">
        <v>0</v>
      </c>
      <c r="O43" s="185">
        <f>ROUND(E43*N43,2)</f>
        <v>0</v>
      </c>
      <c r="P43" s="185">
        <v>0</v>
      </c>
      <c r="Q43" s="185">
        <f>ROUND(E43*P43,2)</f>
        <v>0</v>
      </c>
      <c r="R43" s="185" t="s">
        <v>692</v>
      </c>
      <c r="S43" s="185" t="s">
        <v>146</v>
      </c>
      <c r="T43" s="186" t="s">
        <v>147</v>
      </c>
      <c r="U43" s="160">
        <v>0.11</v>
      </c>
      <c r="V43" s="160">
        <f>ROUND(E43*U43,2)</f>
        <v>0.99</v>
      </c>
      <c r="W43" s="160"/>
      <c r="X43" s="160" t="s">
        <v>148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149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72">
        <v>21</v>
      </c>
      <c r="B44" s="173" t="s">
        <v>699</v>
      </c>
      <c r="C44" s="189" t="s">
        <v>700</v>
      </c>
      <c r="D44" s="174" t="s">
        <v>144</v>
      </c>
      <c r="E44" s="175">
        <v>9</v>
      </c>
      <c r="F44" s="176"/>
      <c r="G44" s="177">
        <f>ROUND(E44*F44,2)</f>
        <v>0</v>
      </c>
      <c r="H44" s="176"/>
      <c r="I44" s="177">
        <f>ROUND(E44*H44,2)</f>
        <v>0</v>
      </c>
      <c r="J44" s="176"/>
      <c r="K44" s="177">
        <f>ROUND(E44*J44,2)</f>
        <v>0</v>
      </c>
      <c r="L44" s="177">
        <v>21</v>
      </c>
      <c r="M44" s="177">
        <f>G44*(1+L44/100)</f>
        <v>0</v>
      </c>
      <c r="N44" s="177">
        <v>0</v>
      </c>
      <c r="O44" s="177">
        <f>ROUND(E44*N44,2)</f>
        <v>0</v>
      </c>
      <c r="P44" s="177">
        <v>0</v>
      </c>
      <c r="Q44" s="177">
        <f>ROUND(E44*P44,2)</f>
        <v>0</v>
      </c>
      <c r="R44" s="177" t="s">
        <v>692</v>
      </c>
      <c r="S44" s="177" t="s">
        <v>146</v>
      </c>
      <c r="T44" s="178" t="s">
        <v>147</v>
      </c>
      <c r="U44" s="160">
        <v>1.2</v>
      </c>
      <c r="V44" s="160">
        <f>ROUND(E44*U44,2)</f>
        <v>10.8</v>
      </c>
      <c r="W44" s="160"/>
      <c r="X44" s="160" t="s">
        <v>148</v>
      </c>
      <c r="Y44" s="151"/>
      <c r="Z44" s="151"/>
      <c r="AA44" s="151"/>
      <c r="AB44" s="151"/>
      <c r="AC44" s="151"/>
      <c r="AD44" s="151"/>
      <c r="AE44" s="151"/>
      <c r="AF44" s="151"/>
      <c r="AG44" s="151" t="s">
        <v>149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58"/>
      <c r="B45" s="159"/>
      <c r="C45" s="253" t="s">
        <v>701</v>
      </c>
      <c r="D45" s="254"/>
      <c r="E45" s="254"/>
      <c r="F45" s="254"/>
      <c r="G45" s="254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51"/>
      <c r="Z45" s="151"/>
      <c r="AA45" s="151"/>
      <c r="AB45" s="151"/>
      <c r="AC45" s="151"/>
      <c r="AD45" s="151"/>
      <c r="AE45" s="151"/>
      <c r="AF45" s="151"/>
      <c r="AG45" s="151" t="s">
        <v>151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ht="20.399999999999999" outlineLevel="1">
      <c r="A46" s="180">
        <v>22</v>
      </c>
      <c r="B46" s="181" t="s">
        <v>702</v>
      </c>
      <c r="C46" s="191" t="s">
        <v>703</v>
      </c>
      <c r="D46" s="182" t="s">
        <v>144</v>
      </c>
      <c r="E46" s="183">
        <v>9</v>
      </c>
      <c r="F46" s="184"/>
      <c r="G46" s="185">
        <f>ROUND(E46*F46,2)</f>
        <v>0</v>
      </c>
      <c r="H46" s="184"/>
      <c r="I46" s="185">
        <f>ROUND(E46*H46,2)</f>
        <v>0</v>
      </c>
      <c r="J46" s="184"/>
      <c r="K46" s="185">
        <f>ROUND(E46*J46,2)</f>
        <v>0</v>
      </c>
      <c r="L46" s="185">
        <v>21</v>
      </c>
      <c r="M46" s="185">
        <f>G46*(1+L46/100)</f>
        <v>0</v>
      </c>
      <c r="N46" s="185">
        <v>6.4999999999999997E-4</v>
      </c>
      <c r="O46" s="185">
        <f>ROUND(E46*N46,2)</f>
        <v>0.01</v>
      </c>
      <c r="P46" s="185">
        <v>0</v>
      </c>
      <c r="Q46" s="185">
        <f>ROUND(E46*P46,2)</f>
        <v>0</v>
      </c>
      <c r="R46" s="185" t="s">
        <v>692</v>
      </c>
      <c r="S46" s="185" t="s">
        <v>146</v>
      </c>
      <c r="T46" s="186" t="s">
        <v>147</v>
      </c>
      <c r="U46" s="160">
        <v>0</v>
      </c>
      <c r="V46" s="160">
        <f>ROUND(E46*U46,2)</f>
        <v>0</v>
      </c>
      <c r="W46" s="160"/>
      <c r="X46" s="160" t="s">
        <v>148</v>
      </c>
      <c r="Y46" s="151"/>
      <c r="Z46" s="151"/>
      <c r="AA46" s="151"/>
      <c r="AB46" s="151"/>
      <c r="AC46" s="151"/>
      <c r="AD46" s="151"/>
      <c r="AE46" s="151"/>
      <c r="AF46" s="151"/>
      <c r="AG46" s="151" t="s">
        <v>149</v>
      </c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ht="20.399999999999999" outlineLevel="1">
      <c r="A47" s="180">
        <v>23</v>
      </c>
      <c r="B47" s="181" t="s">
        <v>704</v>
      </c>
      <c r="C47" s="191" t="s">
        <v>705</v>
      </c>
      <c r="D47" s="182" t="s">
        <v>144</v>
      </c>
      <c r="E47" s="183">
        <v>9</v>
      </c>
      <c r="F47" s="184"/>
      <c r="G47" s="185">
        <f>ROUND(E47*F47,2)</f>
        <v>0</v>
      </c>
      <c r="H47" s="184"/>
      <c r="I47" s="185">
        <f>ROUND(E47*H47,2)</f>
        <v>0</v>
      </c>
      <c r="J47" s="184"/>
      <c r="K47" s="185">
        <f>ROUND(E47*J47,2)</f>
        <v>0</v>
      </c>
      <c r="L47" s="185">
        <v>21</v>
      </c>
      <c r="M47" s="185">
        <f>G47*(1+L47/100)</f>
        <v>0</v>
      </c>
      <c r="N47" s="185">
        <v>0</v>
      </c>
      <c r="O47" s="185">
        <f>ROUND(E47*N47,2)</f>
        <v>0</v>
      </c>
      <c r="P47" s="185">
        <v>0</v>
      </c>
      <c r="Q47" s="185">
        <f>ROUND(E47*P47,2)</f>
        <v>0</v>
      </c>
      <c r="R47" s="185" t="s">
        <v>692</v>
      </c>
      <c r="S47" s="185" t="s">
        <v>146</v>
      </c>
      <c r="T47" s="186" t="s">
        <v>147</v>
      </c>
      <c r="U47" s="160">
        <v>0.1</v>
      </c>
      <c r="V47" s="160">
        <f>ROUND(E47*U47,2)</f>
        <v>0.9</v>
      </c>
      <c r="W47" s="160"/>
      <c r="X47" s="160" t="s">
        <v>148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149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 outlineLevel="1">
      <c r="A48" s="180">
        <v>24</v>
      </c>
      <c r="B48" s="181" t="s">
        <v>706</v>
      </c>
      <c r="C48" s="191" t="s">
        <v>707</v>
      </c>
      <c r="D48" s="182" t="s">
        <v>0</v>
      </c>
      <c r="E48" s="183">
        <v>133</v>
      </c>
      <c r="F48" s="184"/>
      <c r="G48" s="185">
        <f>ROUND(E48*F48,2)</f>
        <v>0</v>
      </c>
      <c r="H48" s="184"/>
      <c r="I48" s="185">
        <f>ROUND(E48*H48,2)</f>
        <v>0</v>
      </c>
      <c r="J48" s="184"/>
      <c r="K48" s="185">
        <f>ROUND(E48*J48,2)</f>
        <v>0</v>
      </c>
      <c r="L48" s="185">
        <v>21</v>
      </c>
      <c r="M48" s="185">
        <f>G48*(1+L48/100)</f>
        <v>0</v>
      </c>
      <c r="N48" s="185">
        <v>0</v>
      </c>
      <c r="O48" s="185">
        <f>ROUND(E48*N48,2)</f>
        <v>0</v>
      </c>
      <c r="P48" s="185">
        <v>0</v>
      </c>
      <c r="Q48" s="185">
        <f>ROUND(E48*P48,2)</f>
        <v>0</v>
      </c>
      <c r="R48" s="185" t="s">
        <v>692</v>
      </c>
      <c r="S48" s="185" t="s">
        <v>146</v>
      </c>
      <c r="T48" s="186" t="s">
        <v>147</v>
      </c>
      <c r="U48" s="160">
        <v>0</v>
      </c>
      <c r="V48" s="160">
        <f>ROUND(E48*U48,2)</f>
        <v>0</v>
      </c>
      <c r="W48" s="160"/>
      <c r="X48" s="160" t="s">
        <v>148</v>
      </c>
      <c r="Y48" s="151"/>
      <c r="Z48" s="151"/>
      <c r="AA48" s="151"/>
      <c r="AB48" s="151"/>
      <c r="AC48" s="151"/>
      <c r="AD48" s="151"/>
      <c r="AE48" s="151"/>
      <c r="AF48" s="151"/>
      <c r="AG48" s="151" t="s">
        <v>149</v>
      </c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</row>
    <row r="49" spans="1:60" ht="20.399999999999999" outlineLevel="1">
      <c r="A49" s="172">
        <v>25</v>
      </c>
      <c r="B49" s="173" t="s">
        <v>708</v>
      </c>
      <c r="C49" s="189" t="s">
        <v>709</v>
      </c>
      <c r="D49" s="174" t="s">
        <v>205</v>
      </c>
      <c r="E49" s="175">
        <v>0.153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7">
        <v>1</v>
      </c>
      <c r="O49" s="177">
        <f>ROUND(E49*N49,2)</f>
        <v>0.15</v>
      </c>
      <c r="P49" s="177">
        <v>0</v>
      </c>
      <c r="Q49" s="177">
        <f>ROUND(E49*P49,2)</f>
        <v>0</v>
      </c>
      <c r="R49" s="177" t="s">
        <v>170</v>
      </c>
      <c r="S49" s="177" t="s">
        <v>146</v>
      </c>
      <c r="T49" s="178" t="s">
        <v>147</v>
      </c>
      <c r="U49" s="160">
        <v>0</v>
      </c>
      <c r="V49" s="160">
        <f>ROUND(E49*U49,2)</f>
        <v>0</v>
      </c>
      <c r="W49" s="160"/>
      <c r="X49" s="160" t="s">
        <v>171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172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58"/>
      <c r="B50" s="159"/>
      <c r="C50" s="190" t="s">
        <v>710</v>
      </c>
      <c r="D50" s="161"/>
      <c r="E50" s="162">
        <v>0.153</v>
      </c>
      <c r="F50" s="160"/>
      <c r="G50" s="160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51"/>
      <c r="Z50" s="151"/>
      <c r="AA50" s="151"/>
      <c r="AB50" s="151"/>
      <c r="AC50" s="151"/>
      <c r="AD50" s="151"/>
      <c r="AE50" s="151"/>
      <c r="AF50" s="151"/>
      <c r="AG50" s="151" t="s">
        <v>153</v>
      </c>
      <c r="AH50" s="151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2">
        <v>26</v>
      </c>
      <c r="B51" s="173" t="s">
        <v>711</v>
      </c>
      <c r="C51" s="189" t="s">
        <v>712</v>
      </c>
      <c r="D51" s="174" t="s">
        <v>144</v>
      </c>
      <c r="E51" s="175">
        <v>10.35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7">
        <v>1.0500000000000001E-2</v>
      </c>
      <c r="O51" s="177">
        <f>ROUND(E51*N51,2)</f>
        <v>0.11</v>
      </c>
      <c r="P51" s="177">
        <v>0</v>
      </c>
      <c r="Q51" s="177">
        <f>ROUND(E51*P51,2)</f>
        <v>0</v>
      </c>
      <c r="R51" s="177" t="s">
        <v>170</v>
      </c>
      <c r="S51" s="177" t="s">
        <v>146</v>
      </c>
      <c r="T51" s="178" t="s">
        <v>147</v>
      </c>
      <c r="U51" s="160">
        <v>0</v>
      </c>
      <c r="V51" s="160">
        <f>ROUND(E51*U51,2)</f>
        <v>0</v>
      </c>
      <c r="W51" s="160"/>
      <c r="X51" s="160" t="s">
        <v>171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172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outlineLevel="1">
      <c r="A52" s="158"/>
      <c r="B52" s="159"/>
      <c r="C52" s="190" t="s">
        <v>713</v>
      </c>
      <c r="D52" s="161"/>
      <c r="E52" s="162">
        <v>10.35</v>
      </c>
      <c r="F52" s="160"/>
      <c r="G52" s="160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51"/>
      <c r="Z52" s="151"/>
      <c r="AA52" s="151"/>
      <c r="AB52" s="151"/>
      <c r="AC52" s="151"/>
      <c r="AD52" s="151"/>
      <c r="AE52" s="151"/>
      <c r="AF52" s="151"/>
      <c r="AG52" s="151" t="s">
        <v>153</v>
      </c>
      <c r="AH52" s="151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</row>
    <row r="53" spans="1:60">
      <c r="A53" s="166" t="s">
        <v>140</v>
      </c>
      <c r="B53" s="167" t="s">
        <v>101</v>
      </c>
      <c r="C53" s="188" t="s">
        <v>102</v>
      </c>
      <c r="D53" s="168"/>
      <c r="E53" s="169"/>
      <c r="F53" s="170"/>
      <c r="G53" s="170">
        <f>SUMIF(AG54:AG57,"&lt;&gt;NOR",G54:G57)</f>
        <v>0</v>
      </c>
      <c r="H53" s="170"/>
      <c r="I53" s="170">
        <f>SUM(I54:I57)</f>
        <v>0</v>
      </c>
      <c r="J53" s="170"/>
      <c r="K53" s="170">
        <f>SUM(K54:K57)</f>
        <v>0</v>
      </c>
      <c r="L53" s="170"/>
      <c r="M53" s="170">
        <f>SUM(M54:M57)</f>
        <v>0</v>
      </c>
      <c r="N53" s="170"/>
      <c r="O53" s="170">
        <f>SUM(O54:O57)</f>
        <v>0.08</v>
      </c>
      <c r="P53" s="170"/>
      <c r="Q53" s="170">
        <f>SUM(Q54:Q57)</f>
        <v>0</v>
      </c>
      <c r="R53" s="170"/>
      <c r="S53" s="170"/>
      <c r="T53" s="171"/>
      <c r="U53" s="165"/>
      <c r="V53" s="165">
        <f>SUM(V54:V57)</f>
        <v>50.91</v>
      </c>
      <c r="W53" s="165"/>
      <c r="X53" s="165"/>
      <c r="AG53" t="s">
        <v>141</v>
      </c>
    </row>
    <row r="54" spans="1:60" outlineLevel="1">
      <c r="A54" s="180">
        <v>27</v>
      </c>
      <c r="B54" s="181" t="s">
        <v>714</v>
      </c>
      <c r="C54" s="191" t="s">
        <v>715</v>
      </c>
      <c r="D54" s="182" t="s">
        <v>144</v>
      </c>
      <c r="E54" s="183">
        <v>275.60000000000002</v>
      </c>
      <c r="F54" s="184"/>
      <c r="G54" s="185">
        <f>ROUND(E54*F54,2)</f>
        <v>0</v>
      </c>
      <c r="H54" s="184"/>
      <c r="I54" s="185">
        <f>ROUND(E54*H54,2)</f>
        <v>0</v>
      </c>
      <c r="J54" s="184"/>
      <c r="K54" s="185">
        <f>ROUND(E54*J54,2)</f>
        <v>0</v>
      </c>
      <c r="L54" s="185">
        <v>21</v>
      </c>
      <c r="M54" s="185">
        <f>G54*(1+L54/100)</f>
        <v>0</v>
      </c>
      <c r="N54" s="185">
        <v>0</v>
      </c>
      <c r="O54" s="185">
        <f>ROUND(E54*N54,2)</f>
        <v>0</v>
      </c>
      <c r="P54" s="185">
        <v>0</v>
      </c>
      <c r="Q54" s="185">
        <f>ROUND(E54*P54,2)</f>
        <v>0</v>
      </c>
      <c r="R54" s="185" t="s">
        <v>716</v>
      </c>
      <c r="S54" s="185" t="s">
        <v>146</v>
      </c>
      <c r="T54" s="186" t="s">
        <v>147</v>
      </c>
      <c r="U54" s="160">
        <v>4.3220000000000001E-2</v>
      </c>
      <c r="V54" s="160">
        <f>ROUND(E54*U54,2)</f>
        <v>11.91</v>
      </c>
      <c r="W54" s="160"/>
      <c r="X54" s="160" t="s">
        <v>148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149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outlineLevel="1">
      <c r="A55" s="180">
        <v>28</v>
      </c>
      <c r="B55" s="181" t="s">
        <v>717</v>
      </c>
      <c r="C55" s="191" t="s">
        <v>718</v>
      </c>
      <c r="D55" s="182" t="s">
        <v>144</v>
      </c>
      <c r="E55" s="183">
        <v>275.60000000000002</v>
      </c>
      <c r="F55" s="184"/>
      <c r="G55" s="185">
        <f>ROUND(E55*F55,2)</f>
        <v>0</v>
      </c>
      <c r="H55" s="184"/>
      <c r="I55" s="185">
        <f>ROUND(E55*H55,2)</f>
        <v>0</v>
      </c>
      <c r="J55" s="184"/>
      <c r="K55" s="185">
        <f>ROUND(E55*J55,2)</f>
        <v>0</v>
      </c>
      <c r="L55" s="185">
        <v>21</v>
      </c>
      <c r="M55" s="185">
        <f>G55*(1+L55/100)</f>
        <v>0</v>
      </c>
      <c r="N55" s="185">
        <v>6.9999999999999994E-5</v>
      </c>
      <c r="O55" s="185">
        <f>ROUND(E55*N55,2)</f>
        <v>0.02</v>
      </c>
      <c r="P55" s="185">
        <v>0</v>
      </c>
      <c r="Q55" s="185">
        <f>ROUND(E55*P55,2)</f>
        <v>0</v>
      </c>
      <c r="R55" s="185" t="s">
        <v>716</v>
      </c>
      <c r="S55" s="185" t="s">
        <v>146</v>
      </c>
      <c r="T55" s="186" t="s">
        <v>147</v>
      </c>
      <c r="U55" s="160">
        <v>3.2480000000000002E-2</v>
      </c>
      <c r="V55" s="160">
        <f>ROUND(E55*U55,2)</f>
        <v>8.9499999999999993</v>
      </c>
      <c r="W55" s="160"/>
      <c r="X55" s="160" t="s">
        <v>148</v>
      </c>
      <c r="Y55" s="151"/>
      <c r="Z55" s="151"/>
      <c r="AA55" s="151"/>
      <c r="AB55" s="151"/>
      <c r="AC55" s="151"/>
      <c r="AD55" s="151"/>
      <c r="AE55" s="151"/>
      <c r="AF55" s="151"/>
      <c r="AG55" s="151" t="s">
        <v>149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</row>
    <row r="56" spans="1:60" outlineLevel="1">
      <c r="A56" s="180">
        <v>29</v>
      </c>
      <c r="B56" s="181" t="s">
        <v>719</v>
      </c>
      <c r="C56" s="191" t="s">
        <v>720</v>
      </c>
      <c r="D56" s="182" t="s">
        <v>144</v>
      </c>
      <c r="E56" s="183">
        <v>73.2</v>
      </c>
      <c r="F56" s="184"/>
      <c r="G56" s="185">
        <f>ROUND(E56*F56,2)</f>
        <v>0</v>
      </c>
      <c r="H56" s="184"/>
      <c r="I56" s="185">
        <f>ROUND(E56*H56,2)</f>
        <v>0</v>
      </c>
      <c r="J56" s="184"/>
      <c r="K56" s="185">
        <f>ROUND(E56*J56,2)</f>
        <v>0</v>
      </c>
      <c r="L56" s="185">
        <v>21</v>
      </c>
      <c r="M56" s="185">
        <f>G56*(1+L56/100)</f>
        <v>0</v>
      </c>
      <c r="N56" s="185">
        <v>1.6000000000000001E-4</v>
      </c>
      <c r="O56" s="185">
        <f>ROUND(E56*N56,2)</f>
        <v>0.01</v>
      </c>
      <c r="P56" s="185">
        <v>0</v>
      </c>
      <c r="Q56" s="185">
        <f>ROUND(E56*P56,2)</f>
        <v>0</v>
      </c>
      <c r="R56" s="185" t="s">
        <v>716</v>
      </c>
      <c r="S56" s="185" t="s">
        <v>146</v>
      </c>
      <c r="T56" s="186" t="s">
        <v>147</v>
      </c>
      <c r="U56" s="160">
        <v>0.10902000000000001</v>
      </c>
      <c r="V56" s="160">
        <f>ROUND(E56*U56,2)</f>
        <v>7.98</v>
      </c>
      <c r="W56" s="160"/>
      <c r="X56" s="160" t="s">
        <v>148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149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80">
        <v>30</v>
      </c>
      <c r="B57" s="181" t="s">
        <v>721</v>
      </c>
      <c r="C57" s="191" t="s">
        <v>720</v>
      </c>
      <c r="D57" s="182" t="s">
        <v>144</v>
      </c>
      <c r="E57" s="183">
        <v>202.4</v>
      </c>
      <c r="F57" s="184"/>
      <c r="G57" s="185">
        <f>ROUND(E57*F57,2)</f>
        <v>0</v>
      </c>
      <c r="H57" s="184"/>
      <c r="I57" s="185">
        <f>ROUND(E57*H57,2)</f>
        <v>0</v>
      </c>
      <c r="J57" s="184"/>
      <c r="K57" s="185">
        <f>ROUND(E57*J57,2)</f>
        <v>0</v>
      </c>
      <c r="L57" s="185">
        <v>21</v>
      </c>
      <c r="M57" s="185">
        <f>G57*(1+L57/100)</f>
        <v>0</v>
      </c>
      <c r="N57" s="185">
        <v>2.4000000000000001E-4</v>
      </c>
      <c r="O57" s="185">
        <f>ROUND(E57*N57,2)</f>
        <v>0.05</v>
      </c>
      <c r="P57" s="185">
        <v>0</v>
      </c>
      <c r="Q57" s="185">
        <f>ROUND(E57*P57,2)</f>
        <v>0</v>
      </c>
      <c r="R57" s="185" t="s">
        <v>716</v>
      </c>
      <c r="S57" s="185" t="s">
        <v>146</v>
      </c>
      <c r="T57" s="186" t="s">
        <v>147</v>
      </c>
      <c r="U57" s="160">
        <v>0.10902000000000001</v>
      </c>
      <c r="V57" s="160">
        <f>ROUND(E57*U57,2)</f>
        <v>22.07</v>
      </c>
      <c r="W57" s="160"/>
      <c r="X57" s="160" t="s">
        <v>148</v>
      </c>
      <c r="Y57" s="151"/>
      <c r="Z57" s="151"/>
      <c r="AA57" s="151"/>
      <c r="AB57" s="151"/>
      <c r="AC57" s="151"/>
      <c r="AD57" s="151"/>
      <c r="AE57" s="151"/>
      <c r="AF57" s="151"/>
      <c r="AG57" s="151" t="s">
        <v>149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</row>
    <row r="58" spans="1:60">
      <c r="A58" s="166" t="s">
        <v>140</v>
      </c>
      <c r="B58" s="167" t="s">
        <v>109</v>
      </c>
      <c r="C58" s="188" t="s">
        <v>110</v>
      </c>
      <c r="D58" s="168"/>
      <c r="E58" s="169"/>
      <c r="F58" s="170"/>
      <c r="G58" s="170">
        <f>SUMIF(AG59:AG63,"&lt;&gt;NOR",G59:G63)</f>
        <v>0</v>
      </c>
      <c r="H58" s="170"/>
      <c r="I58" s="170">
        <f>SUM(I59:I63)</f>
        <v>0</v>
      </c>
      <c r="J58" s="170"/>
      <c r="K58" s="170">
        <f>SUM(K59:K63)</f>
        <v>0</v>
      </c>
      <c r="L58" s="170"/>
      <c r="M58" s="170">
        <f>SUM(M59:M63)</f>
        <v>0</v>
      </c>
      <c r="N58" s="170"/>
      <c r="O58" s="170">
        <f>SUM(O59:O63)</f>
        <v>0</v>
      </c>
      <c r="P58" s="170"/>
      <c r="Q58" s="170">
        <f>SUM(Q59:Q63)</f>
        <v>0</v>
      </c>
      <c r="R58" s="170"/>
      <c r="S58" s="170"/>
      <c r="T58" s="171"/>
      <c r="U58" s="165"/>
      <c r="V58" s="165">
        <f>SUM(V59:V63)</f>
        <v>16</v>
      </c>
      <c r="W58" s="165"/>
      <c r="X58" s="165"/>
      <c r="AG58" t="s">
        <v>141</v>
      </c>
    </row>
    <row r="59" spans="1:60" outlineLevel="1">
      <c r="A59" s="172">
        <v>31</v>
      </c>
      <c r="B59" s="173" t="s">
        <v>401</v>
      </c>
      <c r="C59" s="189" t="s">
        <v>402</v>
      </c>
      <c r="D59" s="174" t="s">
        <v>205</v>
      </c>
      <c r="E59" s="175">
        <v>32.65</v>
      </c>
      <c r="F59" s="176"/>
      <c r="G59" s="177">
        <f>ROUND(E59*F59,2)</f>
        <v>0</v>
      </c>
      <c r="H59" s="176"/>
      <c r="I59" s="177">
        <f>ROUND(E59*H59,2)</f>
        <v>0</v>
      </c>
      <c r="J59" s="176"/>
      <c r="K59" s="177">
        <f>ROUND(E59*J59,2)</f>
        <v>0</v>
      </c>
      <c r="L59" s="177">
        <v>21</v>
      </c>
      <c r="M59" s="177">
        <f>G59*(1+L59/100)</f>
        <v>0</v>
      </c>
      <c r="N59" s="177">
        <v>0</v>
      </c>
      <c r="O59" s="177">
        <f>ROUND(E59*N59,2)</f>
        <v>0</v>
      </c>
      <c r="P59" s="177">
        <v>0</v>
      </c>
      <c r="Q59" s="177">
        <f>ROUND(E59*P59,2)</f>
        <v>0</v>
      </c>
      <c r="R59" s="177" t="s">
        <v>192</v>
      </c>
      <c r="S59" s="177" t="s">
        <v>146</v>
      </c>
      <c r="T59" s="178" t="s">
        <v>147</v>
      </c>
      <c r="U59" s="160">
        <v>0.49</v>
      </c>
      <c r="V59" s="160">
        <f>ROUND(E59*U59,2)</f>
        <v>16</v>
      </c>
      <c r="W59" s="160"/>
      <c r="X59" s="160" t="s">
        <v>148</v>
      </c>
      <c r="Y59" s="151"/>
      <c r="Z59" s="151"/>
      <c r="AA59" s="151"/>
      <c r="AB59" s="151"/>
      <c r="AC59" s="151"/>
      <c r="AD59" s="151"/>
      <c r="AE59" s="151"/>
      <c r="AF59" s="151"/>
      <c r="AG59" s="151" t="s">
        <v>149</v>
      </c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</row>
    <row r="60" spans="1:60" outlineLevel="1">
      <c r="A60" s="158"/>
      <c r="B60" s="159"/>
      <c r="C60" s="251" t="s">
        <v>403</v>
      </c>
      <c r="D60" s="252"/>
      <c r="E60" s="252"/>
      <c r="F60" s="252"/>
      <c r="G60" s="252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  <c r="U60" s="160"/>
      <c r="V60" s="160"/>
      <c r="W60" s="160"/>
      <c r="X60" s="160"/>
      <c r="Y60" s="151"/>
      <c r="Z60" s="151"/>
      <c r="AA60" s="151"/>
      <c r="AB60" s="151"/>
      <c r="AC60" s="151"/>
      <c r="AD60" s="151"/>
      <c r="AE60" s="151"/>
      <c r="AF60" s="151"/>
      <c r="AG60" s="151" t="s">
        <v>164</v>
      </c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</row>
    <row r="61" spans="1:60" outlineLevel="1">
      <c r="A61" s="172">
        <v>32</v>
      </c>
      <c r="B61" s="173" t="s">
        <v>404</v>
      </c>
      <c r="C61" s="189" t="s">
        <v>405</v>
      </c>
      <c r="D61" s="174" t="s">
        <v>205</v>
      </c>
      <c r="E61" s="175">
        <v>1110.0999999999999</v>
      </c>
      <c r="F61" s="176"/>
      <c r="G61" s="177">
        <f>ROUND(E61*F61,2)</f>
        <v>0</v>
      </c>
      <c r="H61" s="176"/>
      <c r="I61" s="177">
        <f>ROUND(E61*H61,2)</f>
        <v>0</v>
      </c>
      <c r="J61" s="176"/>
      <c r="K61" s="177">
        <f>ROUND(E61*J61,2)</f>
        <v>0</v>
      </c>
      <c r="L61" s="177">
        <v>21</v>
      </c>
      <c r="M61" s="177">
        <f>G61*(1+L61/100)</f>
        <v>0</v>
      </c>
      <c r="N61" s="177">
        <v>0</v>
      </c>
      <c r="O61" s="177">
        <f>ROUND(E61*N61,2)</f>
        <v>0</v>
      </c>
      <c r="P61" s="177">
        <v>0</v>
      </c>
      <c r="Q61" s="177">
        <f>ROUND(E61*P61,2)</f>
        <v>0</v>
      </c>
      <c r="R61" s="177" t="s">
        <v>192</v>
      </c>
      <c r="S61" s="177" t="s">
        <v>146</v>
      </c>
      <c r="T61" s="178" t="s">
        <v>147</v>
      </c>
      <c r="U61" s="160">
        <v>0</v>
      </c>
      <c r="V61" s="160">
        <f>ROUND(E61*U61,2)</f>
        <v>0</v>
      </c>
      <c r="W61" s="160"/>
      <c r="X61" s="160" t="s">
        <v>148</v>
      </c>
      <c r="Y61" s="151"/>
      <c r="Z61" s="151"/>
      <c r="AA61" s="151"/>
      <c r="AB61" s="151"/>
      <c r="AC61" s="151"/>
      <c r="AD61" s="151"/>
      <c r="AE61" s="151"/>
      <c r="AF61" s="151"/>
      <c r="AG61" s="151" t="s">
        <v>149</v>
      </c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</row>
    <row r="62" spans="1:60" outlineLevel="1">
      <c r="A62" s="158"/>
      <c r="B62" s="159"/>
      <c r="C62" s="190" t="s">
        <v>722</v>
      </c>
      <c r="D62" s="161"/>
      <c r="E62" s="162">
        <v>1110.0999999999999</v>
      </c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  <c r="U62" s="160"/>
      <c r="V62" s="160"/>
      <c r="W62" s="160"/>
      <c r="X62" s="160"/>
      <c r="Y62" s="151"/>
      <c r="Z62" s="151"/>
      <c r="AA62" s="151"/>
      <c r="AB62" s="151"/>
      <c r="AC62" s="151"/>
      <c r="AD62" s="151"/>
      <c r="AE62" s="151"/>
      <c r="AF62" s="151"/>
      <c r="AG62" s="151" t="s">
        <v>153</v>
      </c>
      <c r="AH62" s="151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</row>
    <row r="63" spans="1:60" outlineLevel="1">
      <c r="A63" s="180">
        <v>33</v>
      </c>
      <c r="B63" s="181" t="s">
        <v>407</v>
      </c>
      <c r="C63" s="191" t="s">
        <v>408</v>
      </c>
      <c r="D63" s="182" t="s">
        <v>205</v>
      </c>
      <c r="E63" s="183">
        <v>32.65</v>
      </c>
      <c r="F63" s="184"/>
      <c r="G63" s="185">
        <f>ROUND(E63*F63,2)</f>
        <v>0</v>
      </c>
      <c r="H63" s="184"/>
      <c r="I63" s="185">
        <f>ROUND(E63*H63,2)</f>
        <v>0</v>
      </c>
      <c r="J63" s="184"/>
      <c r="K63" s="185">
        <f>ROUND(E63*J63,2)</f>
        <v>0</v>
      </c>
      <c r="L63" s="185">
        <v>21</v>
      </c>
      <c r="M63" s="185">
        <f>G63*(1+L63/100)</f>
        <v>0</v>
      </c>
      <c r="N63" s="185">
        <v>0</v>
      </c>
      <c r="O63" s="185">
        <f>ROUND(E63*N63,2)</f>
        <v>0</v>
      </c>
      <c r="P63" s="185">
        <v>0</v>
      </c>
      <c r="Q63" s="185">
        <f>ROUND(E63*P63,2)</f>
        <v>0</v>
      </c>
      <c r="R63" s="185" t="s">
        <v>192</v>
      </c>
      <c r="S63" s="185" t="s">
        <v>409</v>
      </c>
      <c r="T63" s="186" t="s">
        <v>147</v>
      </c>
      <c r="U63" s="160">
        <v>0</v>
      </c>
      <c r="V63" s="160">
        <f>ROUND(E63*U63,2)</f>
        <v>0</v>
      </c>
      <c r="W63" s="160"/>
      <c r="X63" s="160" t="s">
        <v>148</v>
      </c>
      <c r="Y63" s="151"/>
      <c r="Z63" s="151"/>
      <c r="AA63" s="151"/>
      <c r="AB63" s="151"/>
      <c r="AC63" s="151"/>
      <c r="AD63" s="151"/>
      <c r="AE63" s="151"/>
      <c r="AF63" s="151"/>
      <c r="AG63" s="151" t="s">
        <v>149</v>
      </c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</row>
    <row r="64" spans="1:60">
      <c r="A64" s="166" t="s">
        <v>140</v>
      </c>
      <c r="B64" s="167" t="s">
        <v>112</v>
      </c>
      <c r="C64" s="188" t="s">
        <v>27</v>
      </c>
      <c r="D64" s="168"/>
      <c r="E64" s="169"/>
      <c r="F64" s="170"/>
      <c r="G64" s="170">
        <f>SUMIF(AG65:AG68,"&lt;&gt;NOR",G65:G68)</f>
        <v>0</v>
      </c>
      <c r="H64" s="170"/>
      <c r="I64" s="170">
        <f>SUM(I65:I68)</f>
        <v>0</v>
      </c>
      <c r="J64" s="170"/>
      <c r="K64" s="170">
        <f>SUM(K65:K68)</f>
        <v>0</v>
      </c>
      <c r="L64" s="170"/>
      <c r="M64" s="170">
        <f>SUM(M65:M68)</f>
        <v>0</v>
      </c>
      <c r="N64" s="170"/>
      <c r="O64" s="170">
        <f>SUM(O65:O68)</f>
        <v>0</v>
      </c>
      <c r="P64" s="170"/>
      <c r="Q64" s="170">
        <f>SUM(Q65:Q68)</f>
        <v>0</v>
      </c>
      <c r="R64" s="170"/>
      <c r="S64" s="170"/>
      <c r="T64" s="171"/>
      <c r="U64" s="165"/>
      <c r="V64" s="165">
        <f>SUM(V65:V68)</f>
        <v>0</v>
      </c>
      <c r="W64" s="165"/>
      <c r="X64" s="165"/>
      <c r="AG64" t="s">
        <v>141</v>
      </c>
    </row>
    <row r="65" spans="1:60" outlineLevel="1">
      <c r="A65" s="172">
        <v>34</v>
      </c>
      <c r="B65" s="173" t="s">
        <v>416</v>
      </c>
      <c r="C65" s="189" t="s">
        <v>417</v>
      </c>
      <c r="D65" s="174" t="s">
        <v>412</v>
      </c>
      <c r="E65" s="175">
        <v>1</v>
      </c>
      <c r="F65" s="176"/>
      <c r="G65" s="177">
        <f>ROUND(E65*F65,2)</f>
        <v>0</v>
      </c>
      <c r="H65" s="176"/>
      <c r="I65" s="177">
        <f>ROUND(E65*H65,2)</f>
        <v>0</v>
      </c>
      <c r="J65" s="176"/>
      <c r="K65" s="177">
        <f>ROUND(E65*J65,2)</f>
        <v>0</v>
      </c>
      <c r="L65" s="177">
        <v>21</v>
      </c>
      <c r="M65" s="177">
        <f>G65*(1+L65/100)</f>
        <v>0</v>
      </c>
      <c r="N65" s="177">
        <v>0</v>
      </c>
      <c r="O65" s="177">
        <f>ROUND(E65*N65,2)</f>
        <v>0</v>
      </c>
      <c r="P65" s="177">
        <v>0</v>
      </c>
      <c r="Q65" s="177">
        <f>ROUND(E65*P65,2)</f>
        <v>0</v>
      </c>
      <c r="R65" s="177"/>
      <c r="S65" s="177" t="s">
        <v>146</v>
      </c>
      <c r="T65" s="178" t="s">
        <v>292</v>
      </c>
      <c r="U65" s="160">
        <v>0</v>
      </c>
      <c r="V65" s="160">
        <f>ROUND(E65*U65,2)</f>
        <v>0</v>
      </c>
      <c r="W65" s="160"/>
      <c r="X65" s="160" t="s">
        <v>413</v>
      </c>
      <c r="Y65" s="151"/>
      <c r="Z65" s="151"/>
      <c r="AA65" s="151"/>
      <c r="AB65" s="151"/>
      <c r="AC65" s="151"/>
      <c r="AD65" s="151"/>
      <c r="AE65" s="151"/>
      <c r="AF65" s="151"/>
      <c r="AG65" s="151" t="s">
        <v>414</v>
      </c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</row>
    <row r="66" spans="1:60" outlineLevel="1">
      <c r="A66" s="158"/>
      <c r="B66" s="159"/>
      <c r="C66" s="251" t="s">
        <v>419</v>
      </c>
      <c r="D66" s="252"/>
      <c r="E66" s="252"/>
      <c r="F66" s="252"/>
      <c r="G66" s="252"/>
      <c r="H66" s="160"/>
      <c r="I66" s="160"/>
      <c r="J66" s="160"/>
      <c r="K66" s="160"/>
      <c r="L66" s="160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51"/>
      <c r="Z66" s="151"/>
      <c r="AA66" s="151"/>
      <c r="AB66" s="151"/>
      <c r="AC66" s="151"/>
      <c r="AD66" s="151"/>
      <c r="AE66" s="151"/>
      <c r="AF66" s="151"/>
      <c r="AG66" s="151" t="s">
        <v>164</v>
      </c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</row>
    <row r="67" spans="1:60" outlineLevel="1">
      <c r="A67" s="172">
        <v>35</v>
      </c>
      <c r="B67" s="173" t="s">
        <v>427</v>
      </c>
      <c r="C67" s="189" t="s">
        <v>428</v>
      </c>
      <c r="D67" s="174" t="s">
        <v>412</v>
      </c>
      <c r="E67" s="175">
        <v>1</v>
      </c>
      <c r="F67" s="176"/>
      <c r="G67" s="177">
        <f>ROUND(E67*F67,2)</f>
        <v>0</v>
      </c>
      <c r="H67" s="176"/>
      <c r="I67" s="177">
        <f>ROUND(E67*H67,2)</f>
        <v>0</v>
      </c>
      <c r="J67" s="176"/>
      <c r="K67" s="177">
        <f>ROUND(E67*J67,2)</f>
        <v>0</v>
      </c>
      <c r="L67" s="177">
        <v>21</v>
      </c>
      <c r="M67" s="177">
        <f>G67*(1+L67/100)</f>
        <v>0</v>
      </c>
      <c r="N67" s="177">
        <v>0</v>
      </c>
      <c r="O67" s="177">
        <f>ROUND(E67*N67,2)</f>
        <v>0</v>
      </c>
      <c r="P67" s="177">
        <v>0</v>
      </c>
      <c r="Q67" s="177">
        <f>ROUND(E67*P67,2)</f>
        <v>0</v>
      </c>
      <c r="R67" s="177"/>
      <c r="S67" s="177" t="s">
        <v>146</v>
      </c>
      <c r="T67" s="178" t="s">
        <v>292</v>
      </c>
      <c r="U67" s="160">
        <v>0</v>
      </c>
      <c r="V67" s="160">
        <f>ROUND(E67*U67,2)</f>
        <v>0</v>
      </c>
      <c r="W67" s="160"/>
      <c r="X67" s="160" t="s">
        <v>413</v>
      </c>
      <c r="Y67" s="151"/>
      <c r="Z67" s="151"/>
      <c r="AA67" s="151"/>
      <c r="AB67" s="151"/>
      <c r="AC67" s="151"/>
      <c r="AD67" s="151"/>
      <c r="AE67" s="151"/>
      <c r="AF67" s="151"/>
      <c r="AG67" s="151" t="s">
        <v>414</v>
      </c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</row>
    <row r="68" spans="1:60" ht="21" outlineLevel="1">
      <c r="A68" s="158"/>
      <c r="B68" s="159"/>
      <c r="C68" s="251" t="s">
        <v>429</v>
      </c>
      <c r="D68" s="252"/>
      <c r="E68" s="252"/>
      <c r="F68" s="252"/>
      <c r="G68" s="252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51"/>
      <c r="Z68" s="151"/>
      <c r="AA68" s="151"/>
      <c r="AB68" s="151"/>
      <c r="AC68" s="151"/>
      <c r="AD68" s="151"/>
      <c r="AE68" s="151"/>
      <c r="AF68" s="151"/>
      <c r="AG68" s="151" t="s">
        <v>164</v>
      </c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79" t="str">
        <f>C68</f>
        <v>Náklady zhotovitele, související s prováděním zkoušek a revizí předepsaných technickými normami nebo objednatelem a které jsou pro provedení díla nezbytné.</v>
      </c>
      <c r="BB68" s="151"/>
      <c r="BC68" s="151"/>
      <c r="BD68" s="151"/>
      <c r="BE68" s="151"/>
      <c r="BF68" s="151"/>
      <c r="BG68" s="151"/>
      <c r="BH68" s="151"/>
    </row>
    <row r="69" spans="1:60">
      <c r="A69" s="166" t="s">
        <v>140</v>
      </c>
      <c r="B69" s="167" t="s">
        <v>113</v>
      </c>
      <c r="C69" s="188" t="s">
        <v>28</v>
      </c>
      <c r="D69" s="168"/>
      <c r="E69" s="169"/>
      <c r="F69" s="170"/>
      <c r="G69" s="170">
        <f>SUMIF(AG70:AG73,"&lt;&gt;NOR",G70:G73)</f>
        <v>0</v>
      </c>
      <c r="H69" s="170"/>
      <c r="I69" s="170">
        <f>SUM(I70:I73)</f>
        <v>0</v>
      </c>
      <c r="J69" s="170"/>
      <c r="K69" s="170">
        <f>SUM(K70:K73)</f>
        <v>0</v>
      </c>
      <c r="L69" s="170"/>
      <c r="M69" s="170">
        <f>SUM(M70:M73)</f>
        <v>0</v>
      </c>
      <c r="N69" s="170"/>
      <c r="O69" s="170">
        <f>SUM(O70:O73)</f>
        <v>0</v>
      </c>
      <c r="P69" s="170"/>
      <c r="Q69" s="170">
        <f>SUM(Q70:Q73)</f>
        <v>0</v>
      </c>
      <c r="R69" s="170"/>
      <c r="S69" s="170"/>
      <c r="T69" s="171"/>
      <c r="U69" s="165"/>
      <c r="V69" s="165">
        <f>SUM(V70:V73)</f>
        <v>0</v>
      </c>
      <c r="W69" s="165"/>
      <c r="X69" s="165"/>
      <c r="AG69" t="s">
        <v>141</v>
      </c>
    </row>
    <row r="70" spans="1:60" outlineLevel="1">
      <c r="A70" s="172">
        <v>36</v>
      </c>
      <c r="B70" s="173" t="s">
        <v>650</v>
      </c>
      <c r="C70" s="189" t="s">
        <v>651</v>
      </c>
      <c r="D70" s="174" t="s">
        <v>412</v>
      </c>
      <c r="E70" s="175">
        <v>1</v>
      </c>
      <c r="F70" s="176"/>
      <c r="G70" s="177">
        <f>ROUND(E70*F70,2)</f>
        <v>0</v>
      </c>
      <c r="H70" s="176"/>
      <c r="I70" s="177">
        <f>ROUND(E70*H70,2)</f>
        <v>0</v>
      </c>
      <c r="J70" s="176"/>
      <c r="K70" s="177">
        <f>ROUND(E70*J70,2)</f>
        <v>0</v>
      </c>
      <c r="L70" s="177">
        <v>21</v>
      </c>
      <c r="M70" s="177">
        <f>G70*(1+L70/100)</f>
        <v>0</v>
      </c>
      <c r="N70" s="177">
        <v>0</v>
      </c>
      <c r="O70" s="177">
        <f>ROUND(E70*N70,2)</f>
        <v>0</v>
      </c>
      <c r="P70" s="177">
        <v>0</v>
      </c>
      <c r="Q70" s="177">
        <f>ROUND(E70*P70,2)</f>
        <v>0</v>
      </c>
      <c r="R70" s="177"/>
      <c r="S70" s="177" t="s">
        <v>146</v>
      </c>
      <c r="T70" s="178" t="s">
        <v>292</v>
      </c>
      <c r="U70" s="160">
        <v>0</v>
      </c>
      <c r="V70" s="160">
        <f>ROUND(E70*U70,2)</f>
        <v>0</v>
      </c>
      <c r="W70" s="160"/>
      <c r="X70" s="160" t="s">
        <v>413</v>
      </c>
      <c r="Y70" s="151"/>
      <c r="Z70" s="151"/>
      <c r="AA70" s="151"/>
      <c r="AB70" s="151"/>
      <c r="AC70" s="151"/>
      <c r="AD70" s="151"/>
      <c r="AE70" s="151"/>
      <c r="AF70" s="151"/>
      <c r="AG70" s="151" t="s">
        <v>414</v>
      </c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</row>
    <row r="71" spans="1:60" ht="41.4" outlineLevel="1">
      <c r="A71" s="158"/>
      <c r="B71" s="159"/>
      <c r="C71" s="251" t="s">
        <v>652</v>
      </c>
      <c r="D71" s="252"/>
      <c r="E71" s="252"/>
      <c r="F71" s="252"/>
      <c r="G71" s="252"/>
      <c r="H71" s="160"/>
      <c r="I71" s="160"/>
      <c r="J71" s="160"/>
      <c r="K71" s="160"/>
      <c r="L71" s="160"/>
      <c r="M71" s="160"/>
      <c r="N71" s="160"/>
      <c r="O71" s="160"/>
      <c r="P71" s="160"/>
      <c r="Q71" s="160"/>
      <c r="R71" s="160"/>
      <c r="S71" s="160"/>
      <c r="T71" s="160"/>
      <c r="U71" s="160"/>
      <c r="V71" s="160"/>
      <c r="W71" s="160"/>
      <c r="X71" s="160"/>
      <c r="Y71" s="151"/>
      <c r="Z71" s="151"/>
      <c r="AA71" s="151"/>
      <c r="AB71" s="151"/>
      <c r="AC71" s="151"/>
      <c r="AD71" s="151"/>
      <c r="AE71" s="151"/>
      <c r="AF71" s="151"/>
      <c r="AG71" s="151" t="s">
        <v>164</v>
      </c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79" t="str">
        <f>C71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71" s="151"/>
      <c r="BC71" s="151"/>
      <c r="BD71" s="151"/>
      <c r="BE71" s="151"/>
      <c r="BF71" s="151"/>
      <c r="BG71" s="151"/>
      <c r="BH71" s="151"/>
    </row>
    <row r="72" spans="1:60" outlineLevel="1">
      <c r="A72" s="172">
        <v>37</v>
      </c>
      <c r="B72" s="173" t="s">
        <v>723</v>
      </c>
      <c r="C72" s="189" t="s">
        <v>724</v>
      </c>
      <c r="D72" s="174" t="s">
        <v>412</v>
      </c>
      <c r="E72" s="175">
        <v>1</v>
      </c>
      <c r="F72" s="176"/>
      <c r="G72" s="177">
        <f>ROUND(E72*F72,2)</f>
        <v>0</v>
      </c>
      <c r="H72" s="176"/>
      <c r="I72" s="177">
        <f>ROUND(E72*H72,2)</f>
        <v>0</v>
      </c>
      <c r="J72" s="176"/>
      <c r="K72" s="177">
        <f>ROUND(E72*J72,2)</f>
        <v>0</v>
      </c>
      <c r="L72" s="177">
        <v>21</v>
      </c>
      <c r="M72" s="177">
        <f>G72*(1+L72/100)</f>
        <v>0</v>
      </c>
      <c r="N72" s="177">
        <v>0</v>
      </c>
      <c r="O72" s="177">
        <f>ROUND(E72*N72,2)</f>
        <v>0</v>
      </c>
      <c r="P72" s="177">
        <v>0</v>
      </c>
      <c r="Q72" s="177">
        <f>ROUND(E72*P72,2)</f>
        <v>0</v>
      </c>
      <c r="R72" s="177"/>
      <c r="S72" s="177" t="s">
        <v>146</v>
      </c>
      <c r="T72" s="178" t="s">
        <v>292</v>
      </c>
      <c r="U72" s="160">
        <v>0</v>
      </c>
      <c r="V72" s="160">
        <f>ROUND(E72*U72,2)</f>
        <v>0</v>
      </c>
      <c r="W72" s="160"/>
      <c r="X72" s="160" t="s">
        <v>413</v>
      </c>
      <c r="Y72" s="151"/>
      <c r="Z72" s="151"/>
      <c r="AA72" s="151"/>
      <c r="AB72" s="151"/>
      <c r="AC72" s="151"/>
      <c r="AD72" s="151"/>
      <c r="AE72" s="151"/>
      <c r="AF72" s="151"/>
      <c r="AG72" s="151" t="s">
        <v>414</v>
      </c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</row>
    <row r="73" spans="1:60" outlineLevel="1">
      <c r="A73" s="158"/>
      <c r="B73" s="159"/>
      <c r="C73" s="251" t="s">
        <v>725</v>
      </c>
      <c r="D73" s="252"/>
      <c r="E73" s="252"/>
      <c r="F73" s="252"/>
      <c r="G73" s="252"/>
      <c r="H73" s="160"/>
      <c r="I73" s="160"/>
      <c r="J73" s="160"/>
      <c r="K73" s="160"/>
      <c r="L73" s="160"/>
      <c r="M73" s="160"/>
      <c r="N73" s="160"/>
      <c r="O73" s="160"/>
      <c r="P73" s="160"/>
      <c r="Q73" s="160"/>
      <c r="R73" s="160"/>
      <c r="S73" s="160"/>
      <c r="T73" s="160"/>
      <c r="U73" s="160"/>
      <c r="V73" s="160"/>
      <c r="W73" s="160"/>
      <c r="X73" s="160"/>
      <c r="Y73" s="151"/>
      <c r="Z73" s="151"/>
      <c r="AA73" s="151"/>
      <c r="AB73" s="151"/>
      <c r="AC73" s="151"/>
      <c r="AD73" s="151"/>
      <c r="AE73" s="151"/>
      <c r="AF73" s="151"/>
      <c r="AG73" s="151" t="s">
        <v>164</v>
      </c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79" t="str">
        <f>C73</f>
        <v>Finanční rezerva požadovaná objednatelem jako součást smluvní ceny. Způsob jejího stanovení, čerpání a vykazování definuje objednatel.</v>
      </c>
      <c r="BB73" s="151"/>
      <c r="BC73" s="151"/>
      <c r="BD73" s="151"/>
      <c r="BE73" s="151"/>
      <c r="BF73" s="151"/>
      <c r="BG73" s="151"/>
      <c r="BH73" s="151"/>
    </row>
    <row r="74" spans="1:60">
      <c r="A74" s="3"/>
      <c r="B74" s="4"/>
      <c r="C74" s="193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AE74">
        <v>15</v>
      </c>
      <c r="AF74">
        <v>21</v>
      </c>
      <c r="AG74" t="s">
        <v>127</v>
      </c>
    </row>
    <row r="75" spans="1:60">
      <c r="A75" s="154"/>
      <c r="B75" s="155" t="s">
        <v>29</v>
      </c>
      <c r="C75" s="194"/>
      <c r="D75" s="156"/>
      <c r="E75" s="157"/>
      <c r="F75" s="157"/>
      <c r="G75" s="187">
        <f>G8+G11+G13+G15+G21+G25+G33+G39+G53+G58+G64+G69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AE75">
        <f>SUMIF(L7:L73,AE74,G7:G73)</f>
        <v>0</v>
      </c>
      <c r="AF75">
        <f>SUMIF(L7:L73,AF74,G7:G73)</f>
        <v>0</v>
      </c>
      <c r="AG75" t="s">
        <v>439</v>
      </c>
    </row>
    <row r="76" spans="1:60">
      <c r="C76" s="195"/>
      <c r="D76" s="10"/>
      <c r="AG76" t="s">
        <v>440</v>
      </c>
    </row>
    <row r="77" spans="1:60">
      <c r="D77" s="10"/>
    </row>
    <row r="78" spans="1:60">
      <c r="D78" s="10"/>
    </row>
    <row r="79" spans="1:60">
      <c r="D79" s="10"/>
    </row>
    <row r="80" spans="1:60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CQl8k63DjUcNCKThpjk24O2anviKb030Gtm4rxgNeAEWXetmQe1UAwKcMPaOGZjdSyqWnc2PcUda1bYB1AC6XA==" saltValue="F762ETHLX8n9KeIv7xBQKA==" spinCount="100000" sheet="1"/>
  <mergeCells count="15">
    <mergeCell ref="C19:G19"/>
    <mergeCell ref="A1:G1"/>
    <mergeCell ref="C2:G2"/>
    <mergeCell ref="C3:G3"/>
    <mergeCell ref="C4:G4"/>
    <mergeCell ref="C10:G10"/>
    <mergeCell ref="C68:G68"/>
    <mergeCell ref="C71:G71"/>
    <mergeCell ref="C73:G73"/>
    <mergeCell ref="C23:G23"/>
    <mergeCell ref="C28:G28"/>
    <mergeCell ref="C35:G35"/>
    <mergeCell ref="C45:G45"/>
    <mergeCell ref="C60:G60"/>
    <mergeCell ref="C66:G66"/>
  </mergeCells>
  <pageMargins left="0.59055118110236204" right="0.196850393700787" top="0.78740157499999996" bottom="0.78740157499999996" header="0.3" footer="0.3"/>
  <pageSetup paperSize="9" orientation="landscape" copies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/>
  <cols>
    <col min="1" max="1" width="3.44140625" customWidth="1"/>
    <col min="2" max="2" width="12.5546875" style="125" customWidth="1"/>
    <col min="3" max="3" width="63.33203125" style="125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17" width="0" hidden="1" customWidth="1"/>
    <col min="18" max="18" width="6.88671875" customWidth="1"/>
    <col min="20" max="24" width="0" hidden="1" customWidth="1"/>
    <col min="29" max="29" width="0" hidden="1" customWidth="1"/>
    <col min="31" max="41" width="0" hidden="1" customWidth="1"/>
    <col min="53" max="53" width="98.6640625" customWidth="1"/>
  </cols>
  <sheetData>
    <row r="1" spans="1:60" ht="15.75" customHeight="1">
      <c r="A1" s="257" t="s">
        <v>114</v>
      </c>
      <c r="B1" s="257"/>
      <c r="C1" s="257"/>
      <c r="D1" s="257"/>
      <c r="E1" s="257"/>
      <c r="F1" s="257"/>
      <c r="G1" s="257"/>
      <c r="AG1" t="s">
        <v>115</v>
      </c>
    </row>
    <row r="2" spans="1:60" ht="24.9" customHeight="1">
      <c r="A2" s="143" t="s">
        <v>7</v>
      </c>
      <c r="B2" s="49" t="s">
        <v>43</v>
      </c>
      <c r="C2" s="258" t="s">
        <v>44</v>
      </c>
      <c r="D2" s="259"/>
      <c r="E2" s="259"/>
      <c r="F2" s="259"/>
      <c r="G2" s="260"/>
      <c r="AG2" t="s">
        <v>116</v>
      </c>
    </row>
    <row r="3" spans="1:60" ht="24.9" customHeight="1">
      <c r="A3" s="143" t="s">
        <v>8</v>
      </c>
      <c r="B3" s="49" t="s">
        <v>43</v>
      </c>
      <c r="C3" s="258" t="s">
        <v>44</v>
      </c>
      <c r="D3" s="259"/>
      <c r="E3" s="259"/>
      <c r="F3" s="259"/>
      <c r="G3" s="260"/>
      <c r="AC3" s="125" t="s">
        <v>116</v>
      </c>
      <c r="AG3" t="s">
        <v>117</v>
      </c>
    </row>
    <row r="4" spans="1:60" ht="24.9" customHeight="1">
      <c r="A4" s="144" t="s">
        <v>9</v>
      </c>
      <c r="B4" s="145" t="s">
        <v>53</v>
      </c>
      <c r="C4" s="261" t="s">
        <v>54</v>
      </c>
      <c r="D4" s="262"/>
      <c r="E4" s="262"/>
      <c r="F4" s="262"/>
      <c r="G4" s="263"/>
      <c r="AG4" t="s">
        <v>118</v>
      </c>
    </row>
    <row r="5" spans="1:60">
      <c r="D5" s="10"/>
    </row>
    <row r="6" spans="1:60" ht="39.6">
      <c r="A6" s="147" t="s">
        <v>119</v>
      </c>
      <c r="B6" s="149" t="s">
        <v>120</v>
      </c>
      <c r="C6" s="149" t="s">
        <v>121</v>
      </c>
      <c r="D6" s="148" t="s">
        <v>122</v>
      </c>
      <c r="E6" s="147" t="s">
        <v>123</v>
      </c>
      <c r="F6" s="146" t="s">
        <v>124</v>
      </c>
      <c r="G6" s="147" t="s">
        <v>29</v>
      </c>
      <c r="H6" s="150" t="s">
        <v>30</v>
      </c>
      <c r="I6" s="150" t="s">
        <v>125</v>
      </c>
      <c r="J6" s="150" t="s">
        <v>31</v>
      </c>
      <c r="K6" s="150" t="s">
        <v>126</v>
      </c>
      <c r="L6" s="150" t="s">
        <v>127</v>
      </c>
      <c r="M6" s="150" t="s">
        <v>128</v>
      </c>
      <c r="N6" s="150" t="s">
        <v>129</v>
      </c>
      <c r="O6" s="150" t="s">
        <v>130</v>
      </c>
      <c r="P6" s="150" t="s">
        <v>131</v>
      </c>
      <c r="Q6" s="150" t="s">
        <v>132</v>
      </c>
      <c r="R6" s="150" t="s">
        <v>133</v>
      </c>
      <c r="S6" s="150" t="s">
        <v>134</v>
      </c>
      <c r="T6" s="150" t="s">
        <v>135</v>
      </c>
      <c r="U6" s="150" t="s">
        <v>136</v>
      </c>
      <c r="V6" s="150" t="s">
        <v>137</v>
      </c>
      <c r="W6" s="150" t="s">
        <v>138</v>
      </c>
      <c r="X6" s="150" t="s">
        <v>139</v>
      </c>
    </row>
    <row r="7" spans="1:60" hidden="1">
      <c r="A7" s="3"/>
      <c r="B7" s="4"/>
      <c r="C7" s="4"/>
      <c r="D7" s="6"/>
      <c r="E7" s="152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</row>
    <row r="8" spans="1:60">
      <c r="A8" s="166" t="s">
        <v>140</v>
      </c>
      <c r="B8" s="167" t="s">
        <v>69</v>
      </c>
      <c r="C8" s="188" t="s">
        <v>70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70"/>
      <c r="O8" s="170">
        <f>SUM(O9:O10)</f>
        <v>0</v>
      </c>
      <c r="P8" s="170"/>
      <c r="Q8" s="170">
        <f>SUM(Q9:Q10)</f>
        <v>0</v>
      </c>
      <c r="R8" s="170"/>
      <c r="S8" s="170"/>
      <c r="T8" s="171"/>
      <c r="U8" s="165"/>
      <c r="V8" s="165">
        <f>SUM(V9:V10)</f>
        <v>1.4</v>
      </c>
      <c r="W8" s="165"/>
      <c r="X8" s="165"/>
      <c r="AG8" t="s">
        <v>141</v>
      </c>
    </row>
    <row r="9" spans="1:60" outlineLevel="1">
      <c r="A9" s="172">
        <v>1</v>
      </c>
      <c r="B9" s="173" t="s">
        <v>653</v>
      </c>
      <c r="C9" s="189" t="s">
        <v>654</v>
      </c>
      <c r="D9" s="174" t="s">
        <v>144</v>
      </c>
      <c r="E9" s="175">
        <v>18</v>
      </c>
      <c r="F9" s="176"/>
      <c r="G9" s="177">
        <f>ROUND(E9*F9,2)</f>
        <v>0</v>
      </c>
      <c r="H9" s="176"/>
      <c r="I9" s="177">
        <f>ROUND(E9*H9,2)</f>
        <v>0</v>
      </c>
      <c r="J9" s="176"/>
      <c r="K9" s="177">
        <f>ROUND(E9*J9,2)</f>
        <v>0</v>
      </c>
      <c r="L9" s="177">
        <v>21</v>
      </c>
      <c r="M9" s="177">
        <f>G9*(1+L9/100)</f>
        <v>0</v>
      </c>
      <c r="N9" s="177">
        <v>4.0000000000000003E-5</v>
      </c>
      <c r="O9" s="177">
        <f>ROUND(E9*N9,2)</f>
        <v>0</v>
      </c>
      <c r="P9" s="177">
        <v>0</v>
      </c>
      <c r="Q9" s="177">
        <f>ROUND(E9*P9,2)</f>
        <v>0</v>
      </c>
      <c r="R9" s="177" t="s">
        <v>176</v>
      </c>
      <c r="S9" s="177" t="s">
        <v>146</v>
      </c>
      <c r="T9" s="178" t="s">
        <v>147</v>
      </c>
      <c r="U9" s="160">
        <v>7.8E-2</v>
      </c>
      <c r="V9" s="160">
        <f>ROUND(E9*U9,2)</f>
        <v>1.4</v>
      </c>
      <c r="W9" s="160"/>
      <c r="X9" s="160" t="s">
        <v>148</v>
      </c>
      <c r="Y9" s="151"/>
      <c r="Z9" s="151"/>
      <c r="AA9" s="151"/>
      <c r="AB9" s="151"/>
      <c r="AC9" s="151"/>
      <c r="AD9" s="151"/>
      <c r="AE9" s="151"/>
      <c r="AF9" s="151"/>
      <c r="AG9" s="151" t="s">
        <v>149</v>
      </c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</row>
    <row r="10" spans="1:60" ht="21" outlineLevel="1">
      <c r="A10" s="158"/>
      <c r="B10" s="159"/>
      <c r="C10" s="253" t="s">
        <v>655</v>
      </c>
      <c r="D10" s="254"/>
      <c r="E10" s="254"/>
      <c r="F10" s="254"/>
      <c r="G10" s="254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51"/>
      <c r="Z10" s="151"/>
      <c r="AA10" s="151"/>
      <c r="AB10" s="151"/>
      <c r="AC10" s="151"/>
      <c r="AD10" s="151"/>
      <c r="AE10" s="151"/>
      <c r="AF10" s="151"/>
      <c r="AG10" s="151" t="s">
        <v>151</v>
      </c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79" t="str">
        <f>C10</f>
        <v>které se zřizují před úpravami povrchu, a obalení osazených dveřních zárubní před znečištěním při úpravách povrchu nástřikem plastických maltovin včetně pozdějšího odkrytí,</v>
      </c>
      <c r="BB10" s="151"/>
      <c r="BC10" s="151"/>
      <c r="BD10" s="151"/>
      <c r="BE10" s="151"/>
      <c r="BF10" s="151"/>
      <c r="BG10" s="151"/>
      <c r="BH10" s="151"/>
    </row>
    <row r="11" spans="1:60">
      <c r="A11" s="166" t="s">
        <v>140</v>
      </c>
      <c r="B11" s="167" t="s">
        <v>75</v>
      </c>
      <c r="C11" s="188" t="s">
        <v>76</v>
      </c>
      <c r="D11" s="168"/>
      <c r="E11" s="169"/>
      <c r="F11" s="170"/>
      <c r="G11" s="170">
        <f>SUMIF(AG12:AG12,"&lt;&gt;NOR",G12:G12)</f>
        <v>0</v>
      </c>
      <c r="H11" s="170"/>
      <c r="I11" s="170">
        <f>SUM(I12:I12)</f>
        <v>0</v>
      </c>
      <c r="J11" s="170"/>
      <c r="K11" s="170">
        <f>SUM(K12:K12)</f>
        <v>0</v>
      </c>
      <c r="L11" s="170"/>
      <c r="M11" s="170">
        <f>SUM(M12:M12)</f>
        <v>0</v>
      </c>
      <c r="N11" s="170"/>
      <c r="O11" s="170">
        <f>SUM(O12:O12)</f>
        <v>0.12</v>
      </c>
      <c r="P11" s="170"/>
      <c r="Q11" s="170">
        <f>SUM(Q12:Q12)</f>
        <v>0</v>
      </c>
      <c r="R11" s="170"/>
      <c r="S11" s="170"/>
      <c r="T11" s="171"/>
      <c r="U11" s="165"/>
      <c r="V11" s="165">
        <f>SUM(V12:V12)</f>
        <v>16.39</v>
      </c>
      <c r="W11" s="165"/>
      <c r="X11" s="165"/>
      <c r="AG11" t="s">
        <v>141</v>
      </c>
    </row>
    <row r="12" spans="1:60" outlineLevel="1">
      <c r="A12" s="180">
        <v>2</v>
      </c>
      <c r="B12" s="181" t="s">
        <v>656</v>
      </c>
      <c r="C12" s="191" t="s">
        <v>657</v>
      </c>
      <c r="D12" s="182" t="s">
        <v>144</v>
      </c>
      <c r="E12" s="183">
        <v>76.599999999999994</v>
      </c>
      <c r="F12" s="184"/>
      <c r="G12" s="185">
        <f>ROUND(E12*F12,2)</f>
        <v>0</v>
      </c>
      <c r="H12" s="184"/>
      <c r="I12" s="185">
        <f>ROUND(E12*H12,2)</f>
        <v>0</v>
      </c>
      <c r="J12" s="184"/>
      <c r="K12" s="185">
        <f>ROUND(E12*J12,2)</f>
        <v>0</v>
      </c>
      <c r="L12" s="185">
        <v>21</v>
      </c>
      <c r="M12" s="185">
        <f>G12*(1+L12/100)</f>
        <v>0</v>
      </c>
      <c r="N12" s="185">
        <v>1.58E-3</v>
      </c>
      <c r="O12" s="185">
        <f>ROUND(E12*N12,2)</f>
        <v>0.12</v>
      </c>
      <c r="P12" s="185">
        <v>0</v>
      </c>
      <c r="Q12" s="185">
        <f>ROUND(E12*P12,2)</f>
        <v>0</v>
      </c>
      <c r="R12" s="185" t="s">
        <v>186</v>
      </c>
      <c r="S12" s="185" t="s">
        <v>146</v>
      </c>
      <c r="T12" s="186" t="s">
        <v>147</v>
      </c>
      <c r="U12" s="160">
        <v>0.214</v>
      </c>
      <c r="V12" s="160">
        <f>ROUND(E12*U12,2)</f>
        <v>16.39</v>
      </c>
      <c r="W12" s="160"/>
      <c r="X12" s="160" t="s">
        <v>148</v>
      </c>
      <c r="Y12" s="151"/>
      <c r="Z12" s="151"/>
      <c r="AA12" s="151"/>
      <c r="AB12" s="151"/>
      <c r="AC12" s="151"/>
      <c r="AD12" s="151"/>
      <c r="AE12" s="151"/>
      <c r="AF12" s="151"/>
      <c r="AG12" s="151" t="s">
        <v>149</v>
      </c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</row>
    <row r="13" spans="1:60">
      <c r="A13" s="166" t="s">
        <v>140</v>
      </c>
      <c r="B13" s="167" t="s">
        <v>77</v>
      </c>
      <c r="C13" s="188" t="s">
        <v>78</v>
      </c>
      <c r="D13" s="168"/>
      <c r="E13" s="169"/>
      <c r="F13" s="170"/>
      <c r="G13" s="170">
        <f>SUMIF(AG14:AG14,"&lt;&gt;NOR",G14:G14)</f>
        <v>0</v>
      </c>
      <c r="H13" s="170"/>
      <c r="I13" s="170">
        <f>SUM(I14:I14)</f>
        <v>0</v>
      </c>
      <c r="J13" s="170"/>
      <c r="K13" s="170">
        <f>SUM(K14:K14)</f>
        <v>0</v>
      </c>
      <c r="L13" s="170"/>
      <c r="M13" s="170">
        <f>SUM(M14:M14)</f>
        <v>0</v>
      </c>
      <c r="N13" s="170"/>
      <c r="O13" s="170">
        <f>SUM(O14:O14)</f>
        <v>0</v>
      </c>
      <c r="P13" s="170"/>
      <c r="Q13" s="170">
        <f>SUM(Q14:Q14)</f>
        <v>0</v>
      </c>
      <c r="R13" s="170"/>
      <c r="S13" s="170"/>
      <c r="T13" s="171"/>
      <c r="U13" s="165"/>
      <c r="V13" s="165">
        <f>SUM(V14:V14)</f>
        <v>23.59</v>
      </c>
      <c r="W13" s="165"/>
      <c r="X13" s="165"/>
      <c r="AG13" t="s">
        <v>141</v>
      </c>
    </row>
    <row r="14" spans="1:60" outlineLevel="1">
      <c r="A14" s="180">
        <v>3</v>
      </c>
      <c r="B14" s="181" t="s">
        <v>658</v>
      </c>
      <c r="C14" s="191" t="s">
        <v>659</v>
      </c>
      <c r="D14" s="182" t="s">
        <v>144</v>
      </c>
      <c r="E14" s="183">
        <v>76.599999999999994</v>
      </c>
      <c r="F14" s="184"/>
      <c r="G14" s="185">
        <f>ROUND(E14*F14,2)</f>
        <v>0</v>
      </c>
      <c r="H14" s="184"/>
      <c r="I14" s="185">
        <f>ROUND(E14*H14,2)</f>
        <v>0</v>
      </c>
      <c r="J14" s="184"/>
      <c r="K14" s="185">
        <f>ROUND(E14*J14,2)</f>
        <v>0</v>
      </c>
      <c r="L14" s="185">
        <v>21</v>
      </c>
      <c r="M14" s="185">
        <f>G14*(1+L14/100)</f>
        <v>0</v>
      </c>
      <c r="N14" s="185">
        <v>4.0000000000000003E-5</v>
      </c>
      <c r="O14" s="185">
        <f>ROUND(E14*N14,2)</f>
        <v>0</v>
      </c>
      <c r="P14" s="185">
        <v>0</v>
      </c>
      <c r="Q14" s="185">
        <f>ROUND(E14*P14,2)</f>
        <v>0</v>
      </c>
      <c r="R14" s="185" t="s">
        <v>176</v>
      </c>
      <c r="S14" s="185" t="s">
        <v>146</v>
      </c>
      <c r="T14" s="186" t="s">
        <v>147</v>
      </c>
      <c r="U14" s="160">
        <v>0.308</v>
      </c>
      <c r="V14" s="160">
        <f>ROUND(E14*U14,2)</f>
        <v>23.59</v>
      </c>
      <c r="W14" s="160"/>
      <c r="X14" s="160" t="s">
        <v>148</v>
      </c>
      <c r="Y14" s="151"/>
      <c r="Z14" s="151"/>
      <c r="AA14" s="151"/>
      <c r="AB14" s="151"/>
      <c r="AC14" s="151"/>
      <c r="AD14" s="151"/>
      <c r="AE14" s="151"/>
      <c r="AF14" s="151"/>
      <c r="AG14" s="151" t="s">
        <v>149</v>
      </c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</row>
    <row r="15" spans="1:60">
      <c r="A15" s="166" t="s">
        <v>140</v>
      </c>
      <c r="B15" s="167" t="s">
        <v>79</v>
      </c>
      <c r="C15" s="188" t="s">
        <v>80</v>
      </c>
      <c r="D15" s="168"/>
      <c r="E15" s="169"/>
      <c r="F15" s="170"/>
      <c r="G15" s="170">
        <f>SUMIF(AG16:AG18,"&lt;&gt;NOR",G16:G18)</f>
        <v>0</v>
      </c>
      <c r="H15" s="170"/>
      <c r="I15" s="170">
        <f>SUM(I16:I18)</f>
        <v>0</v>
      </c>
      <c r="J15" s="170"/>
      <c r="K15" s="170">
        <f>SUM(K16:K18)</f>
        <v>0</v>
      </c>
      <c r="L15" s="170"/>
      <c r="M15" s="170">
        <f>SUM(M16:M18)</f>
        <v>0</v>
      </c>
      <c r="N15" s="170"/>
      <c r="O15" s="170">
        <f>SUM(O16:O18)</f>
        <v>0</v>
      </c>
      <c r="P15" s="170"/>
      <c r="Q15" s="170">
        <f>SUM(Q16:Q18)</f>
        <v>10.72</v>
      </c>
      <c r="R15" s="170"/>
      <c r="S15" s="170"/>
      <c r="T15" s="171"/>
      <c r="U15" s="165"/>
      <c r="V15" s="165">
        <f>SUM(V16:V18)</f>
        <v>18.14</v>
      </c>
      <c r="W15" s="165"/>
      <c r="X15" s="165"/>
      <c r="AG15" t="s">
        <v>141</v>
      </c>
    </row>
    <row r="16" spans="1:60" ht="20.399999999999999" outlineLevel="1">
      <c r="A16" s="172">
        <v>4</v>
      </c>
      <c r="B16" s="173" t="s">
        <v>660</v>
      </c>
      <c r="C16" s="189" t="s">
        <v>661</v>
      </c>
      <c r="D16" s="174" t="s">
        <v>156</v>
      </c>
      <c r="E16" s="175">
        <v>3.83</v>
      </c>
      <c r="F16" s="176"/>
      <c r="G16" s="177">
        <f>ROUND(E16*F16,2)</f>
        <v>0</v>
      </c>
      <c r="H16" s="176"/>
      <c r="I16" s="177">
        <f>ROUND(E16*H16,2)</f>
        <v>0</v>
      </c>
      <c r="J16" s="176"/>
      <c r="K16" s="177">
        <f>ROUND(E16*J16,2)</f>
        <v>0</v>
      </c>
      <c r="L16" s="177">
        <v>21</v>
      </c>
      <c r="M16" s="177">
        <f>G16*(1+L16/100)</f>
        <v>0</v>
      </c>
      <c r="N16" s="177">
        <v>0</v>
      </c>
      <c r="O16" s="177">
        <f>ROUND(E16*N16,2)</f>
        <v>0</v>
      </c>
      <c r="P16" s="177">
        <v>1.4</v>
      </c>
      <c r="Q16" s="177">
        <f>ROUND(E16*P16,2)</f>
        <v>5.36</v>
      </c>
      <c r="R16" s="177" t="s">
        <v>192</v>
      </c>
      <c r="S16" s="177" t="s">
        <v>146</v>
      </c>
      <c r="T16" s="178" t="s">
        <v>147</v>
      </c>
      <c r="U16" s="160">
        <v>1.2569999999999999</v>
      </c>
      <c r="V16" s="160">
        <f>ROUND(E16*U16,2)</f>
        <v>4.8099999999999996</v>
      </c>
      <c r="W16" s="160"/>
      <c r="X16" s="160" t="s">
        <v>148</v>
      </c>
      <c r="Y16" s="151"/>
      <c r="Z16" s="151"/>
      <c r="AA16" s="151"/>
      <c r="AB16" s="151"/>
      <c r="AC16" s="151"/>
      <c r="AD16" s="151"/>
      <c r="AE16" s="151"/>
      <c r="AF16" s="151"/>
      <c r="AG16" s="151" t="s">
        <v>149</v>
      </c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</row>
    <row r="17" spans="1:60" outlineLevel="1">
      <c r="A17" s="158"/>
      <c r="B17" s="159"/>
      <c r="C17" s="190" t="s">
        <v>726</v>
      </c>
      <c r="D17" s="161"/>
      <c r="E17" s="162">
        <v>3.83</v>
      </c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51"/>
      <c r="Z17" s="151"/>
      <c r="AA17" s="151"/>
      <c r="AB17" s="151"/>
      <c r="AC17" s="151"/>
      <c r="AD17" s="151"/>
      <c r="AE17" s="151"/>
      <c r="AF17" s="151"/>
      <c r="AG17" s="151" t="s">
        <v>153</v>
      </c>
      <c r="AH17" s="151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</row>
    <row r="18" spans="1:60" outlineLevel="1">
      <c r="A18" s="180">
        <v>5</v>
      </c>
      <c r="B18" s="181" t="s">
        <v>666</v>
      </c>
      <c r="C18" s="191" t="s">
        <v>667</v>
      </c>
      <c r="D18" s="182" t="s">
        <v>144</v>
      </c>
      <c r="E18" s="183">
        <v>76.599999999999994</v>
      </c>
      <c r="F18" s="184"/>
      <c r="G18" s="185">
        <f>ROUND(E18*F18,2)</f>
        <v>0</v>
      </c>
      <c r="H18" s="184"/>
      <c r="I18" s="185">
        <f>ROUND(E18*H18,2)</f>
        <v>0</v>
      </c>
      <c r="J18" s="184"/>
      <c r="K18" s="185">
        <f>ROUND(E18*J18,2)</f>
        <v>0</v>
      </c>
      <c r="L18" s="185">
        <v>21</v>
      </c>
      <c r="M18" s="185">
        <f>G18*(1+L18/100)</f>
        <v>0</v>
      </c>
      <c r="N18" s="185">
        <v>0</v>
      </c>
      <c r="O18" s="185">
        <f>ROUND(E18*N18,2)</f>
        <v>0</v>
      </c>
      <c r="P18" s="185">
        <v>7.0000000000000007E-2</v>
      </c>
      <c r="Q18" s="185">
        <f>ROUND(E18*P18,2)</f>
        <v>5.36</v>
      </c>
      <c r="R18" s="185"/>
      <c r="S18" s="185" t="s">
        <v>291</v>
      </c>
      <c r="T18" s="186" t="s">
        <v>292</v>
      </c>
      <c r="U18" s="160">
        <v>0.17399999999999999</v>
      </c>
      <c r="V18" s="160">
        <f>ROUND(E18*U18,2)</f>
        <v>13.33</v>
      </c>
      <c r="W18" s="160"/>
      <c r="X18" s="160" t="s">
        <v>148</v>
      </c>
      <c r="Y18" s="151"/>
      <c r="Z18" s="151"/>
      <c r="AA18" s="151"/>
      <c r="AB18" s="151"/>
      <c r="AC18" s="151"/>
      <c r="AD18" s="151"/>
      <c r="AE18" s="151"/>
      <c r="AF18" s="151"/>
      <c r="AG18" s="151" t="s">
        <v>149</v>
      </c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</row>
    <row r="19" spans="1:60">
      <c r="A19" s="166" t="s">
        <v>140</v>
      </c>
      <c r="B19" s="167" t="s">
        <v>81</v>
      </c>
      <c r="C19" s="188" t="s">
        <v>82</v>
      </c>
      <c r="D19" s="168"/>
      <c r="E19" s="169"/>
      <c r="F19" s="170"/>
      <c r="G19" s="170">
        <f>SUMIF(AG20:AG22,"&lt;&gt;NOR",G20:G22)</f>
        <v>0</v>
      </c>
      <c r="H19" s="170"/>
      <c r="I19" s="170">
        <f>SUM(I20:I22)</f>
        <v>0</v>
      </c>
      <c r="J19" s="170"/>
      <c r="K19" s="170">
        <f>SUM(K20:K22)</f>
        <v>0</v>
      </c>
      <c r="L19" s="170"/>
      <c r="M19" s="170">
        <f>SUM(M20:M22)</f>
        <v>0</v>
      </c>
      <c r="N19" s="170"/>
      <c r="O19" s="170">
        <f>SUM(O20:O22)</f>
        <v>0</v>
      </c>
      <c r="P19" s="170"/>
      <c r="Q19" s="170">
        <f>SUM(Q20:Q22)</f>
        <v>0</v>
      </c>
      <c r="R19" s="170"/>
      <c r="S19" s="170"/>
      <c r="T19" s="171"/>
      <c r="U19" s="165"/>
      <c r="V19" s="165">
        <f>SUM(V20:V22)</f>
        <v>0.96</v>
      </c>
      <c r="W19" s="165"/>
      <c r="X19" s="165"/>
      <c r="AG19" t="s">
        <v>141</v>
      </c>
    </row>
    <row r="20" spans="1:60" outlineLevel="1">
      <c r="A20" s="172">
        <v>6</v>
      </c>
      <c r="B20" s="173" t="s">
        <v>593</v>
      </c>
      <c r="C20" s="189" t="s">
        <v>594</v>
      </c>
      <c r="D20" s="174" t="s">
        <v>205</v>
      </c>
      <c r="E20" s="175">
        <v>3.14</v>
      </c>
      <c r="F20" s="176"/>
      <c r="G20" s="177">
        <f>ROUND(E20*F20,2)</f>
        <v>0</v>
      </c>
      <c r="H20" s="176"/>
      <c r="I20" s="177">
        <f>ROUND(E20*H20,2)</f>
        <v>0</v>
      </c>
      <c r="J20" s="176"/>
      <c r="K20" s="177">
        <f>ROUND(E20*J20,2)</f>
        <v>0</v>
      </c>
      <c r="L20" s="177">
        <v>21</v>
      </c>
      <c r="M20" s="177">
        <f>G20*(1+L20/100)</f>
        <v>0</v>
      </c>
      <c r="N20" s="177">
        <v>0</v>
      </c>
      <c r="O20" s="177">
        <f>ROUND(E20*N20,2)</f>
        <v>0</v>
      </c>
      <c r="P20" s="177">
        <v>0</v>
      </c>
      <c r="Q20" s="177">
        <f>ROUND(E20*P20,2)</f>
        <v>0</v>
      </c>
      <c r="R20" s="177" t="s">
        <v>176</v>
      </c>
      <c r="S20" s="177" t="s">
        <v>146</v>
      </c>
      <c r="T20" s="178" t="s">
        <v>147</v>
      </c>
      <c r="U20" s="160">
        <v>0.307</v>
      </c>
      <c r="V20" s="160">
        <f>ROUND(E20*U20,2)</f>
        <v>0.96</v>
      </c>
      <c r="W20" s="160"/>
      <c r="X20" s="160" t="s">
        <v>148</v>
      </c>
      <c r="Y20" s="151"/>
      <c r="Z20" s="151"/>
      <c r="AA20" s="151"/>
      <c r="AB20" s="151"/>
      <c r="AC20" s="151"/>
      <c r="AD20" s="151"/>
      <c r="AE20" s="151"/>
      <c r="AF20" s="151"/>
      <c r="AG20" s="151" t="s">
        <v>149</v>
      </c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</row>
    <row r="21" spans="1:60" ht="21" outlineLevel="1">
      <c r="A21" s="158"/>
      <c r="B21" s="159"/>
      <c r="C21" s="253" t="s">
        <v>206</v>
      </c>
      <c r="D21" s="254"/>
      <c r="E21" s="254"/>
      <c r="F21" s="254"/>
      <c r="G21" s="254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51"/>
      <c r="Z21" s="151"/>
      <c r="AA21" s="151"/>
      <c r="AB21" s="151"/>
      <c r="AC21" s="151"/>
      <c r="AD21" s="151"/>
      <c r="AE21" s="151"/>
      <c r="AF21" s="151"/>
      <c r="AG21" s="151" t="s">
        <v>151</v>
      </c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79" t="str">
        <f>C21</f>
        <v>přesun hmot pro budovy občanské výstavby (JKSO 801), budovy pro bydlení (JKSO 803) budovy pro výrobu a služby (JKSO 812) s nosnou svislou konstrukcí zděnou z cihel nebo tvárnic nebo kovovou</v>
      </c>
      <c r="BB21" s="151"/>
      <c r="BC21" s="151"/>
      <c r="BD21" s="151"/>
      <c r="BE21" s="151"/>
      <c r="BF21" s="151"/>
      <c r="BG21" s="151"/>
      <c r="BH21" s="151"/>
    </row>
    <row r="22" spans="1:60" outlineLevel="1">
      <c r="A22" s="158"/>
      <c r="B22" s="159"/>
      <c r="C22" s="190" t="s">
        <v>727</v>
      </c>
      <c r="D22" s="161"/>
      <c r="E22" s="162">
        <v>3.14</v>
      </c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51"/>
      <c r="Z22" s="151"/>
      <c r="AA22" s="151"/>
      <c r="AB22" s="151"/>
      <c r="AC22" s="151"/>
      <c r="AD22" s="151"/>
      <c r="AE22" s="151"/>
      <c r="AF22" s="151"/>
      <c r="AG22" s="151" t="s">
        <v>153</v>
      </c>
      <c r="AH22" s="151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</row>
    <row r="23" spans="1:60">
      <c r="A23" s="166" t="s">
        <v>140</v>
      </c>
      <c r="B23" s="167" t="s">
        <v>85</v>
      </c>
      <c r="C23" s="188" t="s">
        <v>86</v>
      </c>
      <c r="D23" s="168"/>
      <c r="E23" s="169"/>
      <c r="F23" s="170"/>
      <c r="G23" s="170">
        <f>SUMIF(AG24:AG30,"&lt;&gt;NOR",G24:G30)</f>
        <v>0</v>
      </c>
      <c r="H23" s="170"/>
      <c r="I23" s="170">
        <f>SUM(I24:I30)</f>
        <v>0</v>
      </c>
      <c r="J23" s="170"/>
      <c r="K23" s="170">
        <f>SUM(K24:K30)</f>
        <v>0</v>
      </c>
      <c r="L23" s="170"/>
      <c r="M23" s="170">
        <f>SUM(M24:M30)</f>
        <v>0</v>
      </c>
      <c r="N23" s="170"/>
      <c r="O23" s="170">
        <f>SUM(O24:O30)</f>
        <v>2.7199999999999998</v>
      </c>
      <c r="P23" s="170"/>
      <c r="Q23" s="170">
        <f>SUM(Q24:Q30)</f>
        <v>0</v>
      </c>
      <c r="R23" s="170"/>
      <c r="S23" s="170"/>
      <c r="T23" s="171"/>
      <c r="U23" s="165"/>
      <c r="V23" s="165">
        <f>SUM(V24:V30)</f>
        <v>59.67</v>
      </c>
      <c r="W23" s="165"/>
      <c r="X23" s="165"/>
      <c r="AG23" t="s">
        <v>141</v>
      </c>
    </row>
    <row r="24" spans="1:60" ht="20.399999999999999" outlineLevel="1">
      <c r="A24" s="180">
        <v>7</v>
      </c>
      <c r="B24" s="181" t="s">
        <v>669</v>
      </c>
      <c r="C24" s="191" t="s">
        <v>670</v>
      </c>
      <c r="D24" s="182" t="s">
        <v>144</v>
      </c>
      <c r="E24" s="183">
        <v>76.599999999999994</v>
      </c>
      <c r="F24" s="184"/>
      <c r="G24" s="185">
        <f>ROUND(E24*F24,2)</f>
        <v>0</v>
      </c>
      <c r="H24" s="184"/>
      <c r="I24" s="185">
        <f>ROUND(E24*H24,2)</f>
        <v>0</v>
      </c>
      <c r="J24" s="184"/>
      <c r="K24" s="185">
        <f>ROUND(E24*J24,2)</f>
        <v>0</v>
      </c>
      <c r="L24" s="185">
        <v>21</v>
      </c>
      <c r="M24" s="185">
        <f>G24*(1+L24/100)</f>
        <v>0</v>
      </c>
      <c r="N24" s="185">
        <v>0</v>
      </c>
      <c r="O24" s="185">
        <f>ROUND(E24*N24,2)</f>
        <v>0</v>
      </c>
      <c r="P24" s="185">
        <v>0</v>
      </c>
      <c r="Q24" s="185">
        <f>ROUND(E24*P24,2)</f>
        <v>0</v>
      </c>
      <c r="R24" s="185" t="s">
        <v>211</v>
      </c>
      <c r="S24" s="185" t="s">
        <v>146</v>
      </c>
      <c r="T24" s="186" t="s">
        <v>292</v>
      </c>
      <c r="U24" s="160">
        <v>0.48</v>
      </c>
      <c r="V24" s="160">
        <f>ROUND(E24*U24,2)</f>
        <v>36.770000000000003</v>
      </c>
      <c r="W24" s="160"/>
      <c r="X24" s="160" t="s">
        <v>148</v>
      </c>
      <c r="Y24" s="151"/>
      <c r="Z24" s="151"/>
      <c r="AA24" s="151"/>
      <c r="AB24" s="151"/>
      <c r="AC24" s="151"/>
      <c r="AD24" s="151"/>
      <c r="AE24" s="151"/>
      <c r="AF24" s="151"/>
      <c r="AG24" s="151" t="s">
        <v>149</v>
      </c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</row>
    <row r="25" spans="1:60" outlineLevel="1">
      <c r="A25" s="172">
        <v>8</v>
      </c>
      <c r="B25" s="173" t="s">
        <v>671</v>
      </c>
      <c r="C25" s="189" t="s">
        <v>672</v>
      </c>
      <c r="D25" s="174" t="s">
        <v>0</v>
      </c>
      <c r="E25" s="175">
        <v>1087</v>
      </c>
      <c r="F25" s="176"/>
      <c r="G25" s="177">
        <f>ROUND(E25*F25,2)</f>
        <v>0</v>
      </c>
      <c r="H25" s="176"/>
      <c r="I25" s="177">
        <f>ROUND(E25*H25,2)</f>
        <v>0</v>
      </c>
      <c r="J25" s="176"/>
      <c r="K25" s="177">
        <f>ROUND(E25*J25,2)</f>
        <v>0</v>
      </c>
      <c r="L25" s="177">
        <v>21</v>
      </c>
      <c r="M25" s="177">
        <f>G25*(1+L25/100)</f>
        <v>0</v>
      </c>
      <c r="N25" s="177">
        <v>0</v>
      </c>
      <c r="O25" s="177">
        <f>ROUND(E25*N25,2)</f>
        <v>0</v>
      </c>
      <c r="P25" s="177">
        <v>0</v>
      </c>
      <c r="Q25" s="177">
        <f>ROUND(E25*P25,2)</f>
        <v>0</v>
      </c>
      <c r="R25" s="177" t="s">
        <v>211</v>
      </c>
      <c r="S25" s="177" t="s">
        <v>146</v>
      </c>
      <c r="T25" s="178" t="s">
        <v>147</v>
      </c>
      <c r="U25" s="160">
        <v>0</v>
      </c>
      <c r="V25" s="160">
        <f>ROUND(E25*U25,2)</f>
        <v>0</v>
      </c>
      <c r="W25" s="160"/>
      <c r="X25" s="160" t="s">
        <v>148</v>
      </c>
      <c r="Y25" s="151"/>
      <c r="Z25" s="151"/>
      <c r="AA25" s="151"/>
      <c r="AB25" s="151"/>
      <c r="AC25" s="151"/>
      <c r="AD25" s="151"/>
      <c r="AE25" s="151"/>
      <c r="AF25" s="151"/>
      <c r="AG25" s="151" t="s">
        <v>149</v>
      </c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</row>
    <row r="26" spans="1:60" outlineLevel="1">
      <c r="A26" s="158"/>
      <c r="B26" s="159"/>
      <c r="C26" s="253" t="s">
        <v>288</v>
      </c>
      <c r="D26" s="254"/>
      <c r="E26" s="254"/>
      <c r="F26" s="254"/>
      <c r="G26" s="254"/>
      <c r="H26" s="160"/>
      <c r="I26" s="160"/>
      <c r="J26" s="160"/>
      <c r="K26" s="160"/>
      <c r="L26" s="160"/>
      <c r="M26" s="160"/>
      <c r="N26" s="160"/>
      <c r="O26" s="160"/>
      <c r="P26" s="160"/>
      <c r="Q26" s="160"/>
      <c r="R26" s="160"/>
      <c r="S26" s="160"/>
      <c r="T26" s="160"/>
      <c r="U26" s="160"/>
      <c r="V26" s="160"/>
      <c r="W26" s="160"/>
      <c r="X26" s="160"/>
      <c r="Y26" s="151"/>
      <c r="Z26" s="151"/>
      <c r="AA26" s="151"/>
      <c r="AB26" s="151"/>
      <c r="AC26" s="151"/>
      <c r="AD26" s="151"/>
      <c r="AE26" s="151"/>
      <c r="AF26" s="151"/>
      <c r="AG26" s="151" t="s">
        <v>151</v>
      </c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</row>
    <row r="27" spans="1:60" outlineLevel="1">
      <c r="A27" s="180">
        <v>9</v>
      </c>
      <c r="B27" s="181" t="s">
        <v>673</v>
      </c>
      <c r="C27" s="191" t="s">
        <v>674</v>
      </c>
      <c r="D27" s="182" t="s">
        <v>144</v>
      </c>
      <c r="E27" s="183">
        <v>76.599999999999994</v>
      </c>
      <c r="F27" s="184"/>
      <c r="G27" s="185">
        <f>ROUND(E27*F27,2)</f>
        <v>0</v>
      </c>
      <c r="H27" s="184"/>
      <c r="I27" s="185">
        <f>ROUND(E27*H27,2)</f>
        <v>0</v>
      </c>
      <c r="J27" s="184"/>
      <c r="K27" s="185">
        <f>ROUND(E27*J27,2)</f>
        <v>0</v>
      </c>
      <c r="L27" s="185">
        <v>21</v>
      </c>
      <c r="M27" s="185">
        <f>G27*(1+L27/100)</f>
        <v>0</v>
      </c>
      <c r="N27" s="185">
        <v>3.5599999999999998E-3</v>
      </c>
      <c r="O27" s="185">
        <f>ROUND(E27*N27,2)</f>
        <v>0.27</v>
      </c>
      <c r="P27" s="185">
        <v>0</v>
      </c>
      <c r="Q27" s="185">
        <f>ROUND(E27*P27,2)</f>
        <v>0</v>
      </c>
      <c r="R27" s="185"/>
      <c r="S27" s="185" t="s">
        <v>291</v>
      </c>
      <c r="T27" s="186" t="s">
        <v>292</v>
      </c>
      <c r="U27" s="160">
        <v>0.29899999999999999</v>
      </c>
      <c r="V27" s="160">
        <f>ROUND(E27*U27,2)</f>
        <v>22.9</v>
      </c>
      <c r="W27" s="160"/>
      <c r="X27" s="160" t="s">
        <v>148</v>
      </c>
      <c r="Y27" s="151"/>
      <c r="Z27" s="151"/>
      <c r="AA27" s="151"/>
      <c r="AB27" s="151"/>
      <c r="AC27" s="151"/>
      <c r="AD27" s="151"/>
      <c r="AE27" s="151"/>
      <c r="AF27" s="151"/>
      <c r="AG27" s="151" t="s">
        <v>149</v>
      </c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</row>
    <row r="28" spans="1:60" outlineLevel="1">
      <c r="A28" s="172">
        <v>10</v>
      </c>
      <c r="B28" s="173" t="s">
        <v>675</v>
      </c>
      <c r="C28" s="189" t="s">
        <v>676</v>
      </c>
      <c r="D28" s="174" t="s">
        <v>144</v>
      </c>
      <c r="E28" s="175">
        <v>88.09</v>
      </c>
      <c r="F28" s="176"/>
      <c r="G28" s="177">
        <f>ROUND(E28*F28,2)</f>
        <v>0</v>
      </c>
      <c r="H28" s="176"/>
      <c r="I28" s="177">
        <f>ROUND(E28*H28,2)</f>
        <v>0</v>
      </c>
      <c r="J28" s="176"/>
      <c r="K28" s="177">
        <f>ROUND(E28*J28,2)</f>
        <v>0</v>
      </c>
      <c r="L28" s="177">
        <v>21</v>
      </c>
      <c r="M28" s="177">
        <f>G28*(1+L28/100)</f>
        <v>0</v>
      </c>
      <c r="N28" s="177">
        <v>1.2999999999999999E-2</v>
      </c>
      <c r="O28" s="177">
        <f>ROUND(E28*N28,2)</f>
        <v>1.1499999999999999</v>
      </c>
      <c r="P28" s="177">
        <v>0</v>
      </c>
      <c r="Q28" s="177">
        <f>ROUND(E28*P28,2)</f>
        <v>0</v>
      </c>
      <c r="R28" s="177" t="s">
        <v>170</v>
      </c>
      <c r="S28" s="177" t="s">
        <v>146</v>
      </c>
      <c r="T28" s="178" t="s">
        <v>292</v>
      </c>
      <c r="U28" s="160">
        <v>0</v>
      </c>
      <c r="V28" s="160">
        <f>ROUND(E28*U28,2)</f>
        <v>0</v>
      </c>
      <c r="W28" s="160"/>
      <c r="X28" s="160" t="s">
        <v>171</v>
      </c>
      <c r="Y28" s="151"/>
      <c r="Z28" s="151"/>
      <c r="AA28" s="151"/>
      <c r="AB28" s="151"/>
      <c r="AC28" s="151"/>
      <c r="AD28" s="151"/>
      <c r="AE28" s="151"/>
      <c r="AF28" s="151"/>
      <c r="AG28" s="151" t="s">
        <v>172</v>
      </c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</row>
    <row r="29" spans="1:60" outlineLevel="1">
      <c r="A29" s="158"/>
      <c r="B29" s="159"/>
      <c r="C29" s="190" t="s">
        <v>728</v>
      </c>
      <c r="D29" s="161"/>
      <c r="E29" s="162">
        <v>88.09</v>
      </c>
      <c r="F29" s="160"/>
      <c r="G29" s="160"/>
      <c r="H29" s="160"/>
      <c r="I29" s="160"/>
      <c r="J29" s="160"/>
      <c r="K29" s="160"/>
      <c r="L29" s="160"/>
      <c r="M29" s="160"/>
      <c r="N29" s="160"/>
      <c r="O29" s="160"/>
      <c r="P29" s="160"/>
      <c r="Q29" s="160"/>
      <c r="R29" s="160"/>
      <c r="S29" s="160"/>
      <c r="T29" s="160"/>
      <c r="U29" s="160"/>
      <c r="V29" s="160"/>
      <c r="W29" s="160"/>
      <c r="X29" s="160"/>
      <c r="Y29" s="151"/>
      <c r="Z29" s="151"/>
      <c r="AA29" s="151"/>
      <c r="AB29" s="151"/>
      <c r="AC29" s="151"/>
      <c r="AD29" s="151"/>
      <c r="AE29" s="151"/>
      <c r="AF29" s="151"/>
      <c r="AG29" s="151" t="s">
        <v>153</v>
      </c>
      <c r="AH29" s="151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</row>
    <row r="30" spans="1:60" outlineLevel="1">
      <c r="A30" s="180">
        <v>11</v>
      </c>
      <c r="B30" s="181" t="s">
        <v>678</v>
      </c>
      <c r="C30" s="191" t="s">
        <v>679</v>
      </c>
      <c r="D30" s="182" t="s">
        <v>144</v>
      </c>
      <c r="E30" s="183">
        <v>88.09</v>
      </c>
      <c r="F30" s="184"/>
      <c r="G30" s="185">
        <f>ROUND(E30*F30,2)</f>
        <v>0</v>
      </c>
      <c r="H30" s="184"/>
      <c r="I30" s="185">
        <f>ROUND(E30*H30,2)</f>
        <v>0</v>
      </c>
      <c r="J30" s="184"/>
      <c r="K30" s="185">
        <f>ROUND(E30*J30,2)</f>
        <v>0</v>
      </c>
      <c r="L30" s="185">
        <v>21</v>
      </c>
      <c r="M30" s="185">
        <f>G30*(1+L30/100)</f>
        <v>0</v>
      </c>
      <c r="N30" s="185">
        <v>1.4800000000000001E-2</v>
      </c>
      <c r="O30" s="185">
        <f>ROUND(E30*N30,2)</f>
        <v>1.3</v>
      </c>
      <c r="P30" s="185">
        <v>0</v>
      </c>
      <c r="Q30" s="185">
        <f>ROUND(E30*P30,2)</f>
        <v>0</v>
      </c>
      <c r="R30" s="185" t="s">
        <v>170</v>
      </c>
      <c r="S30" s="185" t="s">
        <v>146</v>
      </c>
      <c r="T30" s="186" t="s">
        <v>292</v>
      </c>
      <c r="U30" s="160">
        <v>0</v>
      </c>
      <c r="V30" s="160">
        <f>ROUND(E30*U30,2)</f>
        <v>0</v>
      </c>
      <c r="W30" s="160"/>
      <c r="X30" s="160" t="s">
        <v>171</v>
      </c>
      <c r="Y30" s="151"/>
      <c r="Z30" s="151"/>
      <c r="AA30" s="151"/>
      <c r="AB30" s="151"/>
      <c r="AC30" s="151"/>
      <c r="AD30" s="151"/>
      <c r="AE30" s="151"/>
      <c r="AF30" s="151"/>
      <c r="AG30" s="151" t="s">
        <v>172</v>
      </c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</row>
    <row r="31" spans="1:60">
      <c r="A31" s="166" t="s">
        <v>140</v>
      </c>
      <c r="B31" s="167" t="s">
        <v>95</v>
      </c>
      <c r="C31" s="188" t="s">
        <v>96</v>
      </c>
      <c r="D31" s="168"/>
      <c r="E31" s="169"/>
      <c r="F31" s="170"/>
      <c r="G31" s="170">
        <f>SUMIF(AG32:AG36,"&lt;&gt;NOR",G32:G36)</f>
        <v>0</v>
      </c>
      <c r="H31" s="170"/>
      <c r="I31" s="170">
        <f>SUM(I32:I36)</f>
        <v>0</v>
      </c>
      <c r="J31" s="170"/>
      <c r="K31" s="170">
        <f>SUM(K32:K36)</f>
        <v>0</v>
      </c>
      <c r="L31" s="170"/>
      <c r="M31" s="170">
        <f>SUM(M32:M36)</f>
        <v>0</v>
      </c>
      <c r="N31" s="170"/>
      <c r="O31" s="170">
        <f>SUM(O32:O36)</f>
        <v>0.25</v>
      </c>
      <c r="P31" s="170"/>
      <c r="Q31" s="170">
        <f>SUM(Q32:Q36)</f>
        <v>0</v>
      </c>
      <c r="R31" s="170"/>
      <c r="S31" s="170"/>
      <c r="T31" s="171"/>
      <c r="U31" s="165"/>
      <c r="V31" s="165">
        <f>SUM(V32:V36)</f>
        <v>34.47</v>
      </c>
      <c r="W31" s="165"/>
      <c r="X31" s="165"/>
      <c r="AG31" t="s">
        <v>141</v>
      </c>
    </row>
    <row r="32" spans="1:60" outlineLevel="1">
      <c r="A32" s="172">
        <v>12</v>
      </c>
      <c r="B32" s="173" t="s">
        <v>680</v>
      </c>
      <c r="C32" s="189" t="s">
        <v>681</v>
      </c>
      <c r="D32" s="174" t="s">
        <v>0</v>
      </c>
      <c r="E32" s="175">
        <v>774</v>
      </c>
      <c r="F32" s="176"/>
      <c r="G32" s="177">
        <f>ROUND(E32*F32,2)</f>
        <v>0</v>
      </c>
      <c r="H32" s="176"/>
      <c r="I32" s="177">
        <f>ROUND(E32*H32,2)</f>
        <v>0</v>
      </c>
      <c r="J32" s="176"/>
      <c r="K32" s="177">
        <f>ROUND(E32*J32,2)</f>
        <v>0</v>
      </c>
      <c r="L32" s="177">
        <v>21</v>
      </c>
      <c r="M32" s="177">
        <f>G32*(1+L32/100)</f>
        <v>0</v>
      </c>
      <c r="N32" s="177">
        <v>0</v>
      </c>
      <c r="O32" s="177">
        <f>ROUND(E32*N32,2)</f>
        <v>0</v>
      </c>
      <c r="P32" s="177">
        <v>0</v>
      </c>
      <c r="Q32" s="177">
        <f>ROUND(E32*P32,2)</f>
        <v>0</v>
      </c>
      <c r="R32" s="177" t="s">
        <v>682</v>
      </c>
      <c r="S32" s="177" t="s">
        <v>146</v>
      </c>
      <c r="T32" s="178" t="s">
        <v>147</v>
      </c>
      <c r="U32" s="160">
        <v>0</v>
      </c>
      <c r="V32" s="160">
        <f>ROUND(E32*U32,2)</f>
        <v>0</v>
      </c>
      <c r="W32" s="160"/>
      <c r="X32" s="160" t="s">
        <v>148</v>
      </c>
      <c r="Y32" s="151"/>
      <c r="Z32" s="151"/>
      <c r="AA32" s="151"/>
      <c r="AB32" s="151"/>
      <c r="AC32" s="151"/>
      <c r="AD32" s="151"/>
      <c r="AE32" s="151"/>
      <c r="AF32" s="151"/>
      <c r="AG32" s="151" t="s">
        <v>149</v>
      </c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</row>
    <row r="33" spans="1:60" outlineLevel="1">
      <c r="A33" s="158"/>
      <c r="B33" s="159"/>
      <c r="C33" s="253" t="s">
        <v>683</v>
      </c>
      <c r="D33" s="254"/>
      <c r="E33" s="254"/>
      <c r="F33" s="254"/>
      <c r="G33" s="254"/>
      <c r="H33" s="160"/>
      <c r="I33" s="160"/>
      <c r="J33" s="160"/>
      <c r="K33" s="160"/>
      <c r="L33" s="160"/>
      <c r="M33" s="160"/>
      <c r="N33" s="160"/>
      <c r="O33" s="160"/>
      <c r="P33" s="160"/>
      <c r="Q33" s="160"/>
      <c r="R33" s="160"/>
      <c r="S33" s="160"/>
      <c r="T33" s="160"/>
      <c r="U33" s="160"/>
      <c r="V33" s="160"/>
      <c r="W33" s="160"/>
      <c r="X33" s="160"/>
      <c r="Y33" s="151"/>
      <c r="Z33" s="151"/>
      <c r="AA33" s="151"/>
      <c r="AB33" s="151"/>
      <c r="AC33" s="151"/>
      <c r="AD33" s="151"/>
      <c r="AE33" s="151"/>
      <c r="AF33" s="151"/>
      <c r="AG33" s="151" t="s">
        <v>151</v>
      </c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</row>
    <row r="34" spans="1:60" outlineLevel="1">
      <c r="A34" s="180">
        <v>13</v>
      </c>
      <c r="B34" s="181" t="s">
        <v>729</v>
      </c>
      <c r="C34" s="191" t="s">
        <v>730</v>
      </c>
      <c r="D34" s="182" t="s">
        <v>144</v>
      </c>
      <c r="E34" s="183">
        <v>76.599999999999994</v>
      </c>
      <c r="F34" s="184"/>
      <c r="G34" s="185">
        <f>ROUND(E34*F34,2)</f>
        <v>0</v>
      </c>
      <c r="H34" s="184"/>
      <c r="I34" s="185">
        <f>ROUND(E34*H34,2)</f>
        <v>0</v>
      </c>
      <c r="J34" s="184"/>
      <c r="K34" s="185">
        <f>ROUND(E34*J34,2)</f>
        <v>0</v>
      </c>
      <c r="L34" s="185">
        <v>21</v>
      </c>
      <c r="M34" s="185">
        <f>G34*(1+L34/100)</f>
        <v>0</v>
      </c>
      <c r="N34" s="185">
        <v>3.3E-4</v>
      </c>
      <c r="O34" s="185">
        <f>ROUND(E34*N34,2)</f>
        <v>0.03</v>
      </c>
      <c r="P34" s="185">
        <v>0</v>
      </c>
      <c r="Q34" s="185">
        <f>ROUND(E34*P34,2)</f>
        <v>0</v>
      </c>
      <c r="R34" s="185"/>
      <c r="S34" s="185" t="s">
        <v>291</v>
      </c>
      <c r="T34" s="186" t="s">
        <v>292</v>
      </c>
      <c r="U34" s="160">
        <v>0.45</v>
      </c>
      <c r="V34" s="160">
        <f>ROUND(E34*U34,2)</f>
        <v>34.47</v>
      </c>
      <c r="W34" s="160"/>
      <c r="X34" s="160" t="s">
        <v>148</v>
      </c>
      <c r="Y34" s="151"/>
      <c r="Z34" s="151"/>
      <c r="AA34" s="151"/>
      <c r="AB34" s="151"/>
      <c r="AC34" s="151"/>
      <c r="AD34" s="151"/>
      <c r="AE34" s="151"/>
      <c r="AF34" s="151"/>
      <c r="AG34" s="151" t="s">
        <v>149</v>
      </c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</row>
    <row r="35" spans="1:60" outlineLevel="1">
      <c r="A35" s="180">
        <v>14</v>
      </c>
      <c r="B35" s="181" t="s">
        <v>731</v>
      </c>
      <c r="C35" s="191" t="s">
        <v>732</v>
      </c>
      <c r="D35" s="182" t="s">
        <v>210</v>
      </c>
      <c r="E35" s="183">
        <v>36.1</v>
      </c>
      <c r="F35" s="184"/>
      <c r="G35" s="185">
        <f>ROUND(E35*F35,2)</f>
        <v>0</v>
      </c>
      <c r="H35" s="184"/>
      <c r="I35" s="185">
        <f>ROUND(E35*H35,2)</f>
        <v>0</v>
      </c>
      <c r="J35" s="184"/>
      <c r="K35" s="185">
        <f>ROUND(E35*J35,2)</f>
        <v>0</v>
      </c>
      <c r="L35" s="185">
        <v>21</v>
      </c>
      <c r="M35" s="185">
        <f>G35*(1+L35/100)</f>
        <v>0</v>
      </c>
      <c r="N35" s="185">
        <v>1.2E-4</v>
      </c>
      <c r="O35" s="185">
        <f>ROUND(E35*N35,2)</f>
        <v>0</v>
      </c>
      <c r="P35" s="185">
        <v>0</v>
      </c>
      <c r="Q35" s="185">
        <f>ROUND(E35*P35,2)</f>
        <v>0</v>
      </c>
      <c r="R35" s="185"/>
      <c r="S35" s="185" t="s">
        <v>291</v>
      </c>
      <c r="T35" s="186" t="s">
        <v>292</v>
      </c>
      <c r="U35" s="160">
        <v>0</v>
      </c>
      <c r="V35" s="160">
        <f>ROUND(E35*U35,2)</f>
        <v>0</v>
      </c>
      <c r="W35" s="160"/>
      <c r="X35" s="160" t="s">
        <v>171</v>
      </c>
      <c r="Y35" s="151"/>
      <c r="Z35" s="151"/>
      <c r="AA35" s="151"/>
      <c r="AB35" s="151"/>
      <c r="AC35" s="151"/>
      <c r="AD35" s="151"/>
      <c r="AE35" s="151"/>
      <c r="AF35" s="151"/>
      <c r="AG35" s="151" t="s">
        <v>172</v>
      </c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</row>
    <row r="36" spans="1:60" outlineLevel="1">
      <c r="A36" s="180">
        <v>15</v>
      </c>
      <c r="B36" s="181" t="s">
        <v>733</v>
      </c>
      <c r="C36" s="191" t="s">
        <v>734</v>
      </c>
      <c r="D36" s="182" t="s">
        <v>144</v>
      </c>
      <c r="E36" s="183">
        <v>76.599999999999994</v>
      </c>
      <c r="F36" s="184"/>
      <c r="G36" s="185">
        <f>ROUND(E36*F36,2)</f>
        <v>0</v>
      </c>
      <c r="H36" s="184"/>
      <c r="I36" s="185">
        <f>ROUND(E36*H36,2)</f>
        <v>0</v>
      </c>
      <c r="J36" s="184"/>
      <c r="K36" s="185">
        <f>ROUND(E36*J36,2)</f>
        <v>0</v>
      </c>
      <c r="L36" s="185">
        <v>21</v>
      </c>
      <c r="M36" s="185">
        <f>G36*(1+L36/100)</f>
        <v>0</v>
      </c>
      <c r="N36" s="185">
        <v>2.8999999999999998E-3</v>
      </c>
      <c r="O36" s="185">
        <f>ROUND(E36*N36,2)</f>
        <v>0.22</v>
      </c>
      <c r="P36" s="185">
        <v>0</v>
      </c>
      <c r="Q36" s="185">
        <f>ROUND(E36*P36,2)</f>
        <v>0</v>
      </c>
      <c r="R36" s="185"/>
      <c r="S36" s="185" t="s">
        <v>291</v>
      </c>
      <c r="T36" s="186" t="s">
        <v>292</v>
      </c>
      <c r="U36" s="160">
        <v>0</v>
      </c>
      <c r="V36" s="160">
        <f>ROUND(E36*U36,2)</f>
        <v>0</v>
      </c>
      <c r="W36" s="160"/>
      <c r="X36" s="160" t="s">
        <v>171</v>
      </c>
      <c r="Y36" s="151"/>
      <c r="Z36" s="151"/>
      <c r="AA36" s="151"/>
      <c r="AB36" s="151"/>
      <c r="AC36" s="151"/>
      <c r="AD36" s="151"/>
      <c r="AE36" s="151"/>
      <c r="AF36" s="151"/>
      <c r="AG36" s="151" t="s">
        <v>172</v>
      </c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</row>
    <row r="37" spans="1:60">
      <c r="A37" s="166" t="s">
        <v>140</v>
      </c>
      <c r="B37" s="167" t="s">
        <v>101</v>
      </c>
      <c r="C37" s="188" t="s">
        <v>102</v>
      </c>
      <c r="D37" s="168"/>
      <c r="E37" s="169"/>
      <c r="F37" s="170"/>
      <c r="G37" s="170">
        <f>SUMIF(AG38:AG41,"&lt;&gt;NOR",G38:G41)</f>
        <v>0</v>
      </c>
      <c r="H37" s="170"/>
      <c r="I37" s="170">
        <f>SUM(I38:I41)</f>
        <v>0</v>
      </c>
      <c r="J37" s="170"/>
      <c r="K37" s="170">
        <f>SUM(K38:K41)</f>
        <v>0</v>
      </c>
      <c r="L37" s="170"/>
      <c r="M37" s="170">
        <f>SUM(M38:M41)</f>
        <v>0</v>
      </c>
      <c r="N37" s="170"/>
      <c r="O37" s="170">
        <f>SUM(O38:O41)</f>
        <v>0.05</v>
      </c>
      <c r="P37" s="170"/>
      <c r="Q37" s="170">
        <f>SUM(Q38:Q41)</f>
        <v>0</v>
      </c>
      <c r="R37" s="170"/>
      <c r="S37" s="170"/>
      <c r="T37" s="171"/>
      <c r="U37" s="165"/>
      <c r="V37" s="165">
        <f>SUM(V38:V41)</f>
        <v>37.83</v>
      </c>
      <c r="W37" s="165"/>
      <c r="X37" s="165"/>
      <c r="AG37" t="s">
        <v>141</v>
      </c>
    </row>
    <row r="38" spans="1:60" outlineLevel="1">
      <c r="A38" s="180">
        <v>16</v>
      </c>
      <c r="B38" s="181" t="s">
        <v>714</v>
      </c>
      <c r="C38" s="191" t="s">
        <v>715</v>
      </c>
      <c r="D38" s="182" t="s">
        <v>144</v>
      </c>
      <c r="E38" s="183">
        <v>204.8</v>
      </c>
      <c r="F38" s="184"/>
      <c r="G38" s="185">
        <f>ROUND(E38*F38,2)</f>
        <v>0</v>
      </c>
      <c r="H38" s="184"/>
      <c r="I38" s="185">
        <f>ROUND(E38*H38,2)</f>
        <v>0</v>
      </c>
      <c r="J38" s="184"/>
      <c r="K38" s="185">
        <f>ROUND(E38*J38,2)</f>
        <v>0</v>
      </c>
      <c r="L38" s="185">
        <v>21</v>
      </c>
      <c r="M38" s="185">
        <f>G38*(1+L38/100)</f>
        <v>0</v>
      </c>
      <c r="N38" s="185">
        <v>0</v>
      </c>
      <c r="O38" s="185">
        <f>ROUND(E38*N38,2)</f>
        <v>0</v>
      </c>
      <c r="P38" s="185">
        <v>0</v>
      </c>
      <c r="Q38" s="185">
        <f>ROUND(E38*P38,2)</f>
        <v>0</v>
      </c>
      <c r="R38" s="185" t="s">
        <v>716</v>
      </c>
      <c r="S38" s="185" t="s">
        <v>146</v>
      </c>
      <c r="T38" s="186" t="s">
        <v>147</v>
      </c>
      <c r="U38" s="160">
        <v>4.3220000000000001E-2</v>
      </c>
      <c r="V38" s="160">
        <f>ROUND(E38*U38,2)</f>
        <v>8.85</v>
      </c>
      <c r="W38" s="160"/>
      <c r="X38" s="160" t="s">
        <v>148</v>
      </c>
      <c r="Y38" s="151"/>
      <c r="Z38" s="151"/>
      <c r="AA38" s="151"/>
      <c r="AB38" s="151"/>
      <c r="AC38" s="151"/>
      <c r="AD38" s="151"/>
      <c r="AE38" s="151"/>
      <c r="AF38" s="151"/>
      <c r="AG38" s="151" t="s">
        <v>149</v>
      </c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</row>
    <row r="39" spans="1:60" outlineLevel="1">
      <c r="A39" s="180">
        <v>17</v>
      </c>
      <c r="B39" s="181" t="s">
        <v>717</v>
      </c>
      <c r="C39" s="191" t="s">
        <v>718</v>
      </c>
      <c r="D39" s="182" t="s">
        <v>144</v>
      </c>
      <c r="E39" s="183">
        <v>204.8</v>
      </c>
      <c r="F39" s="184"/>
      <c r="G39" s="185">
        <f>ROUND(E39*F39,2)</f>
        <v>0</v>
      </c>
      <c r="H39" s="184"/>
      <c r="I39" s="185">
        <f>ROUND(E39*H39,2)</f>
        <v>0</v>
      </c>
      <c r="J39" s="184"/>
      <c r="K39" s="185">
        <f>ROUND(E39*J39,2)</f>
        <v>0</v>
      </c>
      <c r="L39" s="185">
        <v>21</v>
      </c>
      <c r="M39" s="185">
        <f>G39*(1+L39/100)</f>
        <v>0</v>
      </c>
      <c r="N39" s="185">
        <v>6.9999999999999994E-5</v>
      </c>
      <c r="O39" s="185">
        <f>ROUND(E39*N39,2)</f>
        <v>0.01</v>
      </c>
      <c r="P39" s="185">
        <v>0</v>
      </c>
      <c r="Q39" s="185">
        <f>ROUND(E39*P39,2)</f>
        <v>0</v>
      </c>
      <c r="R39" s="185" t="s">
        <v>716</v>
      </c>
      <c r="S39" s="185" t="s">
        <v>146</v>
      </c>
      <c r="T39" s="186" t="s">
        <v>147</v>
      </c>
      <c r="U39" s="160">
        <v>3.2480000000000002E-2</v>
      </c>
      <c r="V39" s="160">
        <f>ROUND(E39*U39,2)</f>
        <v>6.65</v>
      </c>
      <c r="W39" s="160"/>
      <c r="X39" s="160" t="s">
        <v>148</v>
      </c>
      <c r="Y39" s="151"/>
      <c r="Z39" s="151"/>
      <c r="AA39" s="151"/>
      <c r="AB39" s="151"/>
      <c r="AC39" s="151"/>
      <c r="AD39" s="151"/>
      <c r="AE39" s="151"/>
      <c r="AF39" s="151"/>
      <c r="AG39" s="151" t="s">
        <v>149</v>
      </c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</row>
    <row r="40" spans="1:60" outlineLevel="1">
      <c r="A40" s="180">
        <v>18</v>
      </c>
      <c r="B40" s="181" t="s">
        <v>719</v>
      </c>
      <c r="C40" s="191" t="s">
        <v>720</v>
      </c>
      <c r="D40" s="182" t="s">
        <v>144</v>
      </c>
      <c r="E40" s="183">
        <v>132.6</v>
      </c>
      <c r="F40" s="184"/>
      <c r="G40" s="185">
        <f>ROUND(E40*F40,2)</f>
        <v>0</v>
      </c>
      <c r="H40" s="184"/>
      <c r="I40" s="185">
        <f>ROUND(E40*H40,2)</f>
        <v>0</v>
      </c>
      <c r="J40" s="184"/>
      <c r="K40" s="185">
        <f>ROUND(E40*J40,2)</f>
        <v>0</v>
      </c>
      <c r="L40" s="185">
        <v>21</v>
      </c>
      <c r="M40" s="185">
        <f>G40*(1+L40/100)</f>
        <v>0</v>
      </c>
      <c r="N40" s="185">
        <v>1.6000000000000001E-4</v>
      </c>
      <c r="O40" s="185">
        <f>ROUND(E40*N40,2)</f>
        <v>0.02</v>
      </c>
      <c r="P40" s="185">
        <v>0</v>
      </c>
      <c r="Q40" s="185">
        <f>ROUND(E40*P40,2)</f>
        <v>0</v>
      </c>
      <c r="R40" s="185" t="s">
        <v>716</v>
      </c>
      <c r="S40" s="185" t="s">
        <v>146</v>
      </c>
      <c r="T40" s="186" t="s">
        <v>147</v>
      </c>
      <c r="U40" s="160">
        <v>0.10902000000000001</v>
      </c>
      <c r="V40" s="160">
        <f>ROUND(E40*U40,2)</f>
        <v>14.46</v>
      </c>
      <c r="W40" s="160"/>
      <c r="X40" s="160" t="s">
        <v>148</v>
      </c>
      <c r="Y40" s="151"/>
      <c r="Z40" s="151"/>
      <c r="AA40" s="151"/>
      <c r="AB40" s="151"/>
      <c r="AC40" s="151"/>
      <c r="AD40" s="151"/>
      <c r="AE40" s="151"/>
      <c r="AF40" s="151"/>
      <c r="AG40" s="151" t="s">
        <v>149</v>
      </c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</row>
    <row r="41" spans="1:60" outlineLevel="1">
      <c r="A41" s="180">
        <v>19</v>
      </c>
      <c r="B41" s="181" t="s">
        <v>721</v>
      </c>
      <c r="C41" s="191" t="s">
        <v>720</v>
      </c>
      <c r="D41" s="182" t="s">
        <v>144</v>
      </c>
      <c r="E41" s="183">
        <v>72.2</v>
      </c>
      <c r="F41" s="184"/>
      <c r="G41" s="185">
        <f>ROUND(E41*F41,2)</f>
        <v>0</v>
      </c>
      <c r="H41" s="184"/>
      <c r="I41" s="185">
        <f>ROUND(E41*H41,2)</f>
        <v>0</v>
      </c>
      <c r="J41" s="184"/>
      <c r="K41" s="185">
        <f>ROUND(E41*J41,2)</f>
        <v>0</v>
      </c>
      <c r="L41" s="185">
        <v>21</v>
      </c>
      <c r="M41" s="185">
        <f>G41*(1+L41/100)</f>
        <v>0</v>
      </c>
      <c r="N41" s="185">
        <v>2.4000000000000001E-4</v>
      </c>
      <c r="O41" s="185">
        <f>ROUND(E41*N41,2)</f>
        <v>0.02</v>
      </c>
      <c r="P41" s="185">
        <v>0</v>
      </c>
      <c r="Q41" s="185">
        <f>ROUND(E41*P41,2)</f>
        <v>0</v>
      </c>
      <c r="R41" s="185" t="s">
        <v>716</v>
      </c>
      <c r="S41" s="185" t="s">
        <v>146</v>
      </c>
      <c r="T41" s="186" t="s">
        <v>147</v>
      </c>
      <c r="U41" s="160">
        <v>0.10902000000000001</v>
      </c>
      <c r="V41" s="160">
        <f>ROUND(E41*U41,2)</f>
        <v>7.87</v>
      </c>
      <c r="W41" s="160"/>
      <c r="X41" s="160" t="s">
        <v>148</v>
      </c>
      <c r="Y41" s="151"/>
      <c r="Z41" s="151"/>
      <c r="AA41" s="151"/>
      <c r="AB41" s="151"/>
      <c r="AC41" s="151"/>
      <c r="AD41" s="151"/>
      <c r="AE41" s="151"/>
      <c r="AF41" s="151"/>
      <c r="AG41" s="151" t="s">
        <v>149</v>
      </c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</row>
    <row r="42" spans="1:60">
      <c r="A42" s="166" t="s">
        <v>140</v>
      </c>
      <c r="B42" s="167" t="s">
        <v>109</v>
      </c>
      <c r="C42" s="188" t="s">
        <v>110</v>
      </c>
      <c r="D42" s="168"/>
      <c r="E42" s="169"/>
      <c r="F42" s="170"/>
      <c r="G42" s="170">
        <f>SUMIF(AG43:AG47,"&lt;&gt;NOR",G43:G47)</f>
        <v>0</v>
      </c>
      <c r="H42" s="170"/>
      <c r="I42" s="170">
        <f>SUM(I43:I47)</f>
        <v>0</v>
      </c>
      <c r="J42" s="170"/>
      <c r="K42" s="170">
        <f>SUM(K43:K47)</f>
        <v>0</v>
      </c>
      <c r="L42" s="170"/>
      <c r="M42" s="170">
        <f>SUM(M43:M47)</f>
        <v>0</v>
      </c>
      <c r="N42" s="170"/>
      <c r="O42" s="170">
        <f>SUM(O43:O47)</f>
        <v>0</v>
      </c>
      <c r="P42" s="170"/>
      <c r="Q42" s="170">
        <f>SUM(Q43:Q47)</f>
        <v>0</v>
      </c>
      <c r="R42" s="170"/>
      <c r="S42" s="170"/>
      <c r="T42" s="171"/>
      <c r="U42" s="165"/>
      <c r="V42" s="165">
        <f>SUM(V43:V47)</f>
        <v>5.25</v>
      </c>
      <c r="W42" s="165"/>
      <c r="X42" s="165"/>
      <c r="AG42" t="s">
        <v>141</v>
      </c>
    </row>
    <row r="43" spans="1:60" outlineLevel="1">
      <c r="A43" s="172">
        <v>20</v>
      </c>
      <c r="B43" s="173" t="s">
        <v>401</v>
      </c>
      <c r="C43" s="189" t="s">
        <v>402</v>
      </c>
      <c r="D43" s="174" t="s">
        <v>205</v>
      </c>
      <c r="E43" s="175">
        <v>10.72</v>
      </c>
      <c r="F43" s="176"/>
      <c r="G43" s="177">
        <f>ROUND(E43*F43,2)</f>
        <v>0</v>
      </c>
      <c r="H43" s="176"/>
      <c r="I43" s="177">
        <f>ROUND(E43*H43,2)</f>
        <v>0</v>
      </c>
      <c r="J43" s="176"/>
      <c r="K43" s="177">
        <f>ROUND(E43*J43,2)</f>
        <v>0</v>
      </c>
      <c r="L43" s="177">
        <v>21</v>
      </c>
      <c r="M43" s="177">
        <f>G43*(1+L43/100)</f>
        <v>0</v>
      </c>
      <c r="N43" s="177">
        <v>0</v>
      </c>
      <c r="O43" s="177">
        <f>ROUND(E43*N43,2)</f>
        <v>0</v>
      </c>
      <c r="P43" s="177">
        <v>0</v>
      </c>
      <c r="Q43" s="177">
        <f>ROUND(E43*P43,2)</f>
        <v>0</v>
      </c>
      <c r="R43" s="177" t="s">
        <v>192</v>
      </c>
      <c r="S43" s="177" t="s">
        <v>146</v>
      </c>
      <c r="T43" s="178" t="s">
        <v>147</v>
      </c>
      <c r="U43" s="160">
        <v>0.49</v>
      </c>
      <c r="V43" s="160">
        <f>ROUND(E43*U43,2)</f>
        <v>5.25</v>
      </c>
      <c r="W43" s="160"/>
      <c r="X43" s="160" t="s">
        <v>148</v>
      </c>
      <c r="Y43" s="151"/>
      <c r="Z43" s="151"/>
      <c r="AA43" s="151"/>
      <c r="AB43" s="151"/>
      <c r="AC43" s="151"/>
      <c r="AD43" s="151"/>
      <c r="AE43" s="151"/>
      <c r="AF43" s="151"/>
      <c r="AG43" s="151" t="s">
        <v>149</v>
      </c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</row>
    <row r="44" spans="1:60" outlineLevel="1">
      <c r="A44" s="158"/>
      <c r="B44" s="159"/>
      <c r="C44" s="251" t="s">
        <v>403</v>
      </c>
      <c r="D44" s="252"/>
      <c r="E44" s="252"/>
      <c r="F44" s="252"/>
      <c r="G44" s="252"/>
      <c r="H44" s="160"/>
      <c r="I44" s="160"/>
      <c r="J44" s="160"/>
      <c r="K44" s="160"/>
      <c r="L44" s="160"/>
      <c r="M44" s="160"/>
      <c r="N44" s="160"/>
      <c r="O44" s="160"/>
      <c r="P44" s="160"/>
      <c r="Q44" s="160"/>
      <c r="R44" s="160"/>
      <c r="S44" s="160"/>
      <c r="T44" s="160"/>
      <c r="U44" s="160"/>
      <c r="V44" s="160"/>
      <c r="W44" s="160"/>
      <c r="X44" s="160"/>
      <c r="Y44" s="151"/>
      <c r="Z44" s="151"/>
      <c r="AA44" s="151"/>
      <c r="AB44" s="151"/>
      <c r="AC44" s="151"/>
      <c r="AD44" s="151"/>
      <c r="AE44" s="151"/>
      <c r="AF44" s="151"/>
      <c r="AG44" s="151" t="s">
        <v>164</v>
      </c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</row>
    <row r="45" spans="1:60" outlineLevel="1">
      <c r="A45" s="172">
        <v>21</v>
      </c>
      <c r="B45" s="173" t="s">
        <v>404</v>
      </c>
      <c r="C45" s="189" t="s">
        <v>405</v>
      </c>
      <c r="D45" s="174" t="s">
        <v>205</v>
      </c>
      <c r="E45" s="175">
        <v>364.48</v>
      </c>
      <c r="F45" s="176"/>
      <c r="G45" s="177">
        <f>ROUND(E45*F45,2)</f>
        <v>0</v>
      </c>
      <c r="H45" s="176"/>
      <c r="I45" s="177">
        <f>ROUND(E45*H45,2)</f>
        <v>0</v>
      </c>
      <c r="J45" s="176"/>
      <c r="K45" s="177">
        <f>ROUND(E45*J45,2)</f>
        <v>0</v>
      </c>
      <c r="L45" s="177">
        <v>21</v>
      </c>
      <c r="M45" s="177">
        <f>G45*(1+L45/100)</f>
        <v>0</v>
      </c>
      <c r="N45" s="177">
        <v>0</v>
      </c>
      <c r="O45" s="177">
        <f>ROUND(E45*N45,2)</f>
        <v>0</v>
      </c>
      <c r="P45" s="177">
        <v>0</v>
      </c>
      <c r="Q45" s="177">
        <f>ROUND(E45*P45,2)</f>
        <v>0</v>
      </c>
      <c r="R45" s="177" t="s">
        <v>192</v>
      </c>
      <c r="S45" s="177" t="s">
        <v>146</v>
      </c>
      <c r="T45" s="178" t="s">
        <v>147</v>
      </c>
      <c r="U45" s="160">
        <v>0</v>
      </c>
      <c r="V45" s="160">
        <f>ROUND(E45*U45,2)</f>
        <v>0</v>
      </c>
      <c r="W45" s="160"/>
      <c r="X45" s="160" t="s">
        <v>148</v>
      </c>
      <c r="Y45" s="151"/>
      <c r="Z45" s="151"/>
      <c r="AA45" s="151"/>
      <c r="AB45" s="151"/>
      <c r="AC45" s="151"/>
      <c r="AD45" s="151"/>
      <c r="AE45" s="151"/>
      <c r="AF45" s="151"/>
      <c r="AG45" s="151" t="s">
        <v>149</v>
      </c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</row>
    <row r="46" spans="1:60" outlineLevel="1">
      <c r="A46" s="158"/>
      <c r="B46" s="159"/>
      <c r="C46" s="190" t="s">
        <v>735</v>
      </c>
      <c r="D46" s="161"/>
      <c r="E46" s="162">
        <v>364.48</v>
      </c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160"/>
      <c r="Q46" s="160"/>
      <c r="R46" s="160"/>
      <c r="S46" s="160"/>
      <c r="T46" s="160"/>
      <c r="U46" s="160"/>
      <c r="V46" s="160"/>
      <c r="W46" s="160"/>
      <c r="X46" s="160"/>
      <c r="Y46" s="151"/>
      <c r="Z46" s="151"/>
      <c r="AA46" s="151"/>
      <c r="AB46" s="151"/>
      <c r="AC46" s="151"/>
      <c r="AD46" s="151"/>
      <c r="AE46" s="151"/>
      <c r="AF46" s="151"/>
      <c r="AG46" s="151" t="s">
        <v>153</v>
      </c>
      <c r="AH46" s="151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</row>
    <row r="47" spans="1:60" outlineLevel="1">
      <c r="A47" s="180">
        <v>22</v>
      </c>
      <c r="B47" s="181" t="s">
        <v>407</v>
      </c>
      <c r="C47" s="191" t="s">
        <v>408</v>
      </c>
      <c r="D47" s="182" t="s">
        <v>205</v>
      </c>
      <c r="E47" s="183">
        <v>10.72</v>
      </c>
      <c r="F47" s="184"/>
      <c r="G47" s="185">
        <f>ROUND(E47*F47,2)</f>
        <v>0</v>
      </c>
      <c r="H47" s="184"/>
      <c r="I47" s="185">
        <f>ROUND(E47*H47,2)</f>
        <v>0</v>
      </c>
      <c r="J47" s="184"/>
      <c r="K47" s="185">
        <f>ROUND(E47*J47,2)</f>
        <v>0</v>
      </c>
      <c r="L47" s="185">
        <v>21</v>
      </c>
      <c r="M47" s="185">
        <f>G47*(1+L47/100)</f>
        <v>0</v>
      </c>
      <c r="N47" s="185">
        <v>0</v>
      </c>
      <c r="O47" s="185">
        <f>ROUND(E47*N47,2)</f>
        <v>0</v>
      </c>
      <c r="P47" s="185">
        <v>0</v>
      </c>
      <c r="Q47" s="185">
        <f>ROUND(E47*P47,2)</f>
        <v>0</v>
      </c>
      <c r="R47" s="185" t="s">
        <v>192</v>
      </c>
      <c r="S47" s="185" t="s">
        <v>409</v>
      </c>
      <c r="T47" s="186" t="s">
        <v>147</v>
      </c>
      <c r="U47" s="160">
        <v>0</v>
      </c>
      <c r="V47" s="160">
        <f>ROUND(E47*U47,2)</f>
        <v>0</v>
      </c>
      <c r="W47" s="160"/>
      <c r="X47" s="160" t="s">
        <v>148</v>
      </c>
      <c r="Y47" s="151"/>
      <c r="Z47" s="151"/>
      <c r="AA47" s="151"/>
      <c r="AB47" s="151"/>
      <c r="AC47" s="151"/>
      <c r="AD47" s="151"/>
      <c r="AE47" s="151"/>
      <c r="AF47" s="151"/>
      <c r="AG47" s="151" t="s">
        <v>149</v>
      </c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</row>
    <row r="48" spans="1:60">
      <c r="A48" s="166" t="s">
        <v>140</v>
      </c>
      <c r="B48" s="167" t="s">
        <v>112</v>
      </c>
      <c r="C48" s="188" t="s">
        <v>27</v>
      </c>
      <c r="D48" s="168"/>
      <c r="E48" s="169"/>
      <c r="F48" s="170"/>
      <c r="G48" s="170">
        <f>SUMIF(AG49:AG52,"&lt;&gt;NOR",G49:G52)</f>
        <v>0</v>
      </c>
      <c r="H48" s="170"/>
      <c r="I48" s="170">
        <f>SUM(I49:I52)</f>
        <v>0</v>
      </c>
      <c r="J48" s="170"/>
      <c r="K48" s="170">
        <f>SUM(K49:K52)</f>
        <v>0</v>
      </c>
      <c r="L48" s="170"/>
      <c r="M48" s="170">
        <f>SUM(M49:M52)</f>
        <v>0</v>
      </c>
      <c r="N48" s="170"/>
      <c r="O48" s="170">
        <f>SUM(O49:O52)</f>
        <v>0</v>
      </c>
      <c r="P48" s="170"/>
      <c r="Q48" s="170">
        <f>SUM(Q49:Q52)</f>
        <v>0</v>
      </c>
      <c r="R48" s="170"/>
      <c r="S48" s="170"/>
      <c r="T48" s="171"/>
      <c r="U48" s="165"/>
      <c r="V48" s="165">
        <f>SUM(V49:V52)</f>
        <v>0</v>
      </c>
      <c r="W48" s="165"/>
      <c r="X48" s="165"/>
      <c r="AG48" t="s">
        <v>141</v>
      </c>
    </row>
    <row r="49" spans="1:60" outlineLevel="1">
      <c r="A49" s="172">
        <v>23</v>
      </c>
      <c r="B49" s="173" t="s">
        <v>416</v>
      </c>
      <c r="C49" s="189" t="s">
        <v>417</v>
      </c>
      <c r="D49" s="174" t="s">
        <v>412</v>
      </c>
      <c r="E49" s="175">
        <v>1</v>
      </c>
      <c r="F49" s="176"/>
      <c r="G49" s="177">
        <f>ROUND(E49*F49,2)</f>
        <v>0</v>
      </c>
      <c r="H49" s="176"/>
      <c r="I49" s="177">
        <f>ROUND(E49*H49,2)</f>
        <v>0</v>
      </c>
      <c r="J49" s="176"/>
      <c r="K49" s="177">
        <f>ROUND(E49*J49,2)</f>
        <v>0</v>
      </c>
      <c r="L49" s="177">
        <v>21</v>
      </c>
      <c r="M49" s="177">
        <f>G49*(1+L49/100)</f>
        <v>0</v>
      </c>
      <c r="N49" s="177">
        <v>0</v>
      </c>
      <c r="O49" s="177">
        <f>ROUND(E49*N49,2)</f>
        <v>0</v>
      </c>
      <c r="P49" s="177">
        <v>0</v>
      </c>
      <c r="Q49" s="177">
        <f>ROUND(E49*P49,2)</f>
        <v>0</v>
      </c>
      <c r="R49" s="177"/>
      <c r="S49" s="177" t="s">
        <v>146</v>
      </c>
      <c r="T49" s="178" t="s">
        <v>292</v>
      </c>
      <c r="U49" s="160">
        <v>0</v>
      </c>
      <c r="V49" s="160">
        <f>ROUND(E49*U49,2)</f>
        <v>0</v>
      </c>
      <c r="W49" s="160"/>
      <c r="X49" s="160" t="s">
        <v>413</v>
      </c>
      <c r="Y49" s="151"/>
      <c r="Z49" s="151"/>
      <c r="AA49" s="151"/>
      <c r="AB49" s="151"/>
      <c r="AC49" s="151"/>
      <c r="AD49" s="151"/>
      <c r="AE49" s="151"/>
      <c r="AF49" s="151"/>
      <c r="AG49" s="151" t="s">
        <v>414</v>
      </c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</row>
    <row r="50" spans="1:60" outlineLevel="1">
      <c r="A50" s="158"/>
      <c r="B50" s="159"/>
      <c r="C50" s="251" t="s">
        <v>419</v>
      </c>
      <c r="D50" s="252"/>
      <c r="E50" s="252"/>
      <c r="F50" s="252"/>
      <c r="G50" s="252"/>
      <c r="H50" s="160"/>
      <c r="I50" s="160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51"/>
      <c r="Z50" s="151"/>
      <c r="AA50" s="151"/>
      <c r="AB50" s="151"/>
      <c r="AC50" s="151"/>
      <c r="AD50" s="151"/>
      <c r="AE50" s="151"/>
      <c r="AF50" s="151"/>
      <c r="AG50" s="151" t="s">
        <v>164</v>
      </c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</row>
    <row r="51" spans="1:60" outlineLevel="1">
      <c r="A51" s="172">
        <v>24</v>
      </c>
      <c r="B51" s="173" t="s">
        <v>427</v>
      </c>
      <c r="C51" s="189" t="s">
        <v>428</v>
      </c>
      <c r="D51" s="174" t="s">
        <v>412</v>
      </c>
      <c r="E51" s="175">
        <v>1</v>
      </c>
      <c r="F51" s="176"/>
      <c r="G51" s="177">
        <f>ROUND(E51*F51,2)</f>
        <v>0</v>
      </c>
      <c r="H51" s="176"/>
      <c r="I51" s="177">
        <f>ROUND(E51*H51,2)</f>
        <v>0</v>
      </c>
      <c r="J51" s="176"/>
      <c r="K51" s="177">
        <f>ROUND(E51*J51,2)</f>
        <v>0</v>
      </c>
      <c r="L51" s="177">
        <v>21</v>
      </c>
      <c r="M51" s="177">
        <f>G51*(1+L51/100)</f>
        <v>0</v>
      </c>
      <c r="N51" s="177">
        <v>0</v>
      </c>
      <c r="O51" s="177">
        <f>ROUND(E51*N51,2)</f>
        <v>0</v>
      </c>
      <c r="P51" s="177">
        <v>0</v>
      </c>
      <c r="Q51" s="177">
        <f>ROUND(E51*P51,2)</f>
        <v>0</v>
      </c>
      <c r="R51" s="177"/>
      <c r="S51" s="177" t="s">
        <v>146</v>
      </c>
      <c r="T51" s="178" t="s">
        <v>292</v>
      </c>
      <c r="U51" s="160">
        <v>0</v>
      </c>
      <c r="V51" s="160">
        <f>ROUND(E51*U51,2)</f>
        <v>0</v>
      </c>
      <c r="W51" s="160"/>
      <c r="X51" s="160" t="s">
        <v>413</v>
      </c>
      <c r="Y51" s="151"/>
      <c r="Z51" s="151"/>
      <c r="AA51" s="151"/>
      <c r="AB51" s="151"/>
      <c r="AC51" s="151"/>
      <c r="AD51" s="151"/>
      <c r="AE51" s="151"/>
      <c r="AF51" s="151"/>
      <c r="AG51" s="151" t="s">
        <v>414</v>
      </c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</row>
    <row r="52" spans="1:60" ht="21" outlineLevel="1">
      <c r="A52" s="158"/>
      <c r="B52" s="159"/>
      <c r="C52" s="251" t="s">
        <v>429</v>
      </c>
      <c r="D52" s="252"/>
      <c r="E52" s="252"/>
      <c r="F52" s="252"/>
      <c r="G52" s="252"/>
      <c r="H52" s="160"/>
      <c r="I52" s="160"/>
      <c r="J52" s="160"/>
      <c r="K52" s="160"/>
      <c r="L52" s="160"/>
      <c r="M52" s="160"/>
      <c r="N52" s="160"/>
      <c r="O52" s="160"/>
      <c r="P52" s="160"/>
      <c r="Q52" s="160"/>
      <c r="R52" s="160"/>
      <c r="S52" s="160"/>
      <c r="T52" s="160"/>
      <c r="U52" s="160"/>
      <c r="V52" s="160"/>
      <c r="W52" s="160"/>
      <c r="X52" s="160"/>
      <c r="Y52" s="151"/>
      <c r="Z52" s="151"/>
      <c r="AA52" s="151"/>
      <c r="AB52" s="151"/>
      <c r="AC52" s="151"/>
      <c r="AD52" s="151"/>
      <c r="AE52" s="151"/>
      <c r="AF52" s="151"/>
      <c r="AG52" s="151" t="s">
        <v>164</v>
      </c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79" t="str">
        <f>C52</f>
        <v>Náklady zhotovitele, související s prováděním zkoušek a revizí předepsaných technickými normami nebo objednatelem a které jsou pro provedení díla nezbytné.</v>
      </c>
      <c r="BB52" s="151"/>
      <c r="BC52" s="151"/>
      <c r="BD52" s="151"/>
      <c r="BE52" s="151"/>
      <c r="BF52" s="151"/>
      <c r="BG52" s="151"/>
      <c r="BH52" s="151"/>
    </row>
    <row r="53" spans="1:60">
      <c r="A53" s="166" t="s">
        <v>140</v>
      </c>
      <c r="B53" s="167" t="s">
        <v>113</v>
      </c>
      <c r="C53" s="188" t="s">
        <v>28</v>
      </c>
      <c r="D53" s="168"/>
      <c r="E53" s="169"/>
      <c r="F53" s="170"/>
      <c r="G53" s="170">
        <f>SUMIF(AG54:AG57,"&lt;&gt;NOR",G54:G57)</f>
        <v>0</v>
      </c>
      <c r="H53" s="170"/>
      <c r="I53" s="170">
        <f>SUM(I54:I57)</f>
        <v>0</v>
      </c>
      <c r="J53" s="170"/>
      <c r="K53" s="170">
        <f>SUM(K54:K57)</f>
        <v>0</v>
      </c>
      <c r="L53" s="170"/>
      <c r="M53" s="170">
        <f>SUM(M54:M57)</f>
        <v>0</v>
      </c>
      <c r="N53" s="170"/>
      <c r="O53" s="170">
        <f>SUM(O54:O57)</f>
        <v>0</v>
      </c>
      <c r="P53" s="170"/>
      <c r="Q53" s="170">
        <f>SUM(Q54:Q57)</f>
        <v>0</v>
      </c>
      <c r="R53" s="170"/>
      <c r="S53" s="170"/>
      <c r="T53" s="171"/>
      <c r="U53" s="165"/>
      <c r="V53" s="165">
        <f>SUM(V54:V57)</f>
        <v>0</v>
      </c>
      <c r="W53" s="165"/>
      <c r="X53" s="165"/>
      <c r="AG53" t="s">
        <v>141</v>
      </c>
    </row>
    <row r="54" spans="1:60" outlineLevel="1">
      <c r="A54" s="172">
        <v>25</v>
      </c>
      <c r="B54" s="173" t="s">
        <v>650</v>
      </c>
      <c r="C54" s="189" t="s">
        <v>651</v>
      </c>
      <c r="D54" s="174" t="s">
        <v>412</v>
      </c>
      <c r="E54" s="175">
        <v>1</v>
      </c>
      <c r="F54" s="176"/>
      <c r="G54" s="177">
        <f>ROUND(E54*F54,2)</f>
        <v>0</v>
      </c>
      <c r="H54" s="176"/>
      <c r="I54" s="177">
        <f>ROUND(E54*H54,2)</f>
        <v>0</v>
      </c>
      <c r="J54" s="176"/>
      <c r="K54" s="177">
        <f>ROUND(E54*J54,2)</f>
        <v>0</v>
      </c>
      <c r="L54" s="177">
        <v>21</v>
      </c>
      <c r="M54" s="177">
        <f>G54*(1+L54/100)</f>
        <v>0</v>
      </c>
      <c r="N54" s="177">
        <v>0</v>
      </c>
      <c r="O54" s="177">
        <f>ROUND(E54*N54,2)</f>
        <v>0</v>
      </c>
      <c r="P54" s="177">
        <v>0</v>
      </c>
      <c r="Q54" s="177">
        <f>ROUND(E54*P54,2)</f>
        <v>0</v>
      </c>
      <c r="R54" s="177"/>
      <c r="S54" s="177" t="s">
        <v>146</v>
      </c>
      <c r="T54" s="178" t="s">
        <v>292</v>
      </c>
      <c r="U54" s="160">
        <v>0</v>
      </c>
      <c r="V54" s="160">
        <f>ROUND(E54*U54,2)</f>
        <v>0</v>
      </c>
      <c r="W54" s="160"/>
      <c r="X54" s="160" t="s">
        <v>413</v>
      </c>
      <c r="Y54" s="151"/>
      <c r="Z54" s="151"/>
      <c r="AA54" s="151"/>
      <c r="AB54" s="151"/>
      <c r="AC54" s="151"/>
      <c r="AD54" s="151"/>
      <c r="AE54" s="151"/>
      <c r="AF54" s="151"/>
      <c r="AG54" s="151" t="s">
        <v>414</v>
      </c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</row>
    <row r="55" spans="1:60" ht="41.4" outlineLevel="1">
      <c r="A55" s="158"/>
      <c r="B55" s="159"/>
      <c r="C55" s="251" t="s">
        <v>652</v>
      </c>
      <c r="D55" s="252"/>
      <c r="E55" s="252"/>
      <c r="F55" s="252"/>
      <c r="G55" s="252"/>
      <c r="H55" s="160"/>
      <c r="I55" s="160"/>
      <c r="J55" s="160"/>
      <c r="K55" s="160"/>
      <c r="L55" s="160"/>
      <c r="M55" s="160"/>
      <c r="N55" s="160"/>
      <c r="O55" s="160"/>
      <c r="P55" s="160"/>
      <c r="Q55" s="160"/>
      <c r="R55" s="160"/>
      <c r="S55" s="160"/>
      <c r="T55" s="160"/>
      <c r="U55" s="160"/>
      <c r="V55" s="160"/>
      <c r="W55" s="160"/>
      <c r="X55" s="160"/>
      <c r="Y55" s="151"/>
      <c r="Z55" s="151"/>
      <c r="AA55" s="151"/>
      <c r="AB55" s="151"/>
      <c r="AC55" s="151"/>
      <c r="AD55" s="151"/>
      <c r="AE55" s="151"/>
      <c r="AF55" s="151"/>
      <c r="AG55" s="151" t="s">
        <v>164</v>
      </c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79" t="str">
        <f>C55</f>
        <v>Náklady na provedení průzkumů nebo doplnění stávajících průzkumů, pokud je obchodní podmínky vyžadují a tyto průzkumy nejsou v dostatečném rozsahu součástí projektové dokumentace. Jedná se zejména o Geologický – inženýrsko-geologický / radonový / hydrogeologický / pedologický průzkum, botanický a zoologický průzkum, stavební průzkum – umělecko historický / stavebně statický a případný průzkum výskytu nebezpečných látek – odpadu / munice / výbušnin apod.</v>
      </c>
      <c r="BB55" s="151"/>
      <c r="BC55" s="151"/>
      <c r="BD55" s="151"/>
      <c r="BE55" s="151"/>
      <c r="BF55" s="151"/>
      <c r="BG55" s="151"/>
      <c r="BH55" s="151"/>
    </row>
    <row r="56" spans="1:60" outlineLevel="1">
      <c r="A56" s="172">
        <v>26</v>
      </c>
      <c r="B56" s="173" t="s">
        <v>723</v>
      </c>
      <c r="C56" s="189" t="s">
        <v>724</v>
      </c>
      <c r="D56" s="174" t="s">
        <v>412</v>
      </c>
      <c r="E56" s="175">
        <v>1</v>
      </c>
      <c r="F56" s="176"/>
      <c r="G56" s="177">
        <f>ROUND(E56*F56,2)</f>
        <v>0</v>
      </c>
      <c r="H56" s="176"/>
      <c r="I56" s="177">
        <f>ROUND(E56*H56,2)</f>
        <v>0</v>
      </c>
      <c r="J56" s="176"/>
      <c r="K56" s="177">
        <f>ROUND(E56*J56,2)</f>
        <v>0</v>
      </c>
      <c r="L56" s="177">
        <v>21</v>
      </c>
      <c r="M56" s="177">
        <f>G56*(1+L56/100)</f>
        <v>0</v>
      </c>
      <c r="N56" s="177">
        <v>0</v>
      </c>
      <c r="O56" s="177">
        <f>ROUND(E56*N56,2)</f>
        <v>0</v>
      </c>
      <c r="P56" s="177">
        <v>0</v>
      </c>
      <c r="Q56" s="177">
        <f>ROUND(E56*P56,2)</f>
        <v>0</v>
      </c>
      <c r="R56" s="177"/>
      <c r="S56" s="177" t="s">
        <v>146</v>
      </c>
      <c r="T56" s="178" t="s">
        <v>292</v>
      </c>
      <c r="U56" s="160">
        <v>0</v>
      </c>
      <c r="V56" s="160">
        <f>ROUND(E56*U56,2)</f>
        <v>0</v>
      </c>
      <c r="W56" s="160"/>
      <c r="X56" s="160" t="s">
        <v>413</v>
      </c>
      <c r="Y56" s="151"/>
      <c r="Z56" s="151"/>
      <c r="AA56" s="151"/>
      <c r="AB56" s="151"/>
      <c r="AC56" s="151"/>
      <c r="AD56" s="151"/>
      <c r="AE56" s="151"/>
      <c r="AF56" s="151"/>
      <c r="AG56" s="151" t="s">
        <v>414</v>
      </c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</row>
    <row r="57" spans="1:60" outlineLevel="1">
      <c r="A57" s="158"/>
      <c r="B57" s="159"/>
      <c r="C57" s="251" t="s">
        <v>725</v>
      </c>
      <c r="D57" s="252"/>
      <c r="E57" s="252"/>
      <c r="F57" s="252"/>
      <c r="G57" s="252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  <c r="U57" s="160"/>
      <c r="V57" s="160"/>
      <c r="W57" s="160"/>
      <c r="X57" s="160"/>
      <c r="Y57" s="151"/>
      <c r="Z57" s="151"/>
      <c r="AA57" s="151"/>
      <c r="AB57" s="151"/>
      <c r="AC57" s="151"/>
      <c r="AD57" s="151"/>
      <c r="AE57" s="151"/>
      <c r="AF57" s="151"/>
      <c r="AG57" s="151" t="s">
        <v>164</v>
      </c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79" t="str">
        <f>C57</f>
        <v>Finanční rezerva požadovaná objednatelem jako součást smluvní ceny. Způsob jejího stanovení, čerpání a vykazování definuje objednatel.</v>
      </c>
      <c r="BB57" s="151"/>
      <c r="BC57" s="151"/>
      <c r="BD57" s="151"/>
      <c r="BE57" s="151"/>
      <c r="BF57" s="151"/>
      <c r="BG57" s="151"/>
      <c r="BH57" s="151"/>
    </row>
    <row r="58" spans="1:60">
      <c r="A58" s="3"/>
      <c r="B58" s="4"/>
      <c r="C58" s="193"/>
      <c r="D58" s="6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AE58">
        <v>15</v>
      </c>
      <c r="AF58">
        <v>21</v>
      </c>
      <c r="AG58" t="s">
        <v>127</v>
      </c>
    </row>
    <row r="59" spans="1:60">
      <c r="A59" s="154"/>
      <c r="B59" s="155" t="s">
        <v>29</v>
      </c>
      <c r="C59" s="194"/>
      <c r="D59" s="156"/>
      <c r="E59" s="157"/>
      <c r="F59" s="157"/>
      <c r="G59" s="187">
        <f>G8+G11+G13+G15+G19+G23+G31+G37+G42+G48+G53</f>
        <v>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AE59">
        <f>SUMIF(L7:L57,AE58,G7:G57)</f>
        <v>0</v>
      </c>
      <c r="AF59">
        <f>SUMIF(L7:L57,AF58,G7:G57)</f>
        <v>0</v>
      </c>
      <c r="AG59" t="s">
        <v>439</v>
      </c>
    </row>
    <row r="60" spans="1:60">
      <c r="C60" s="195"/>
      <c r="D60" s="10"/>
      <c r="AG60" t="s">
        <v>440</v>
      </c>
    </row>
    <row r="61" spans="1:60">
      <c r="D61" s="10"/>
    </row>
    <row r="62" spans="1:60">
      <c r="D62" s="10"/>
    </row>
    <row r="63" spans="1:60">
      <c r="D63" s="10"/>
    </row>
    <row r="64" spans="1:60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  <row r="5000" spans="4:4">
      <c r="D5000" s="10"/>
    </row>
  </sheetData>
  <sheetProtection algorithmName="SHA-512" hashValue="MnroBovWl1HfHCyiysGgR5F5Uaoy1wQseZuvoiIrFL6FTPOTQaXlS9Zmg7PeON/pHdMA4PKSK6LJv2GrCiChbA==" saltValue="e1cdWxAZNWe3l1Zj2+cfSQ==" spinCount="100000" sheet="1"/>
  <mergeCells count="13">
    <mergeCell ref="C21:G21"/>
    <mergeCell ref="A1:G1"/>
    <mergeCell ref="C2:G2"/>
    <mergeCell ref="C3:G3"/>
    <mergeCell ref="C4:G4"/>
    <mergeCell ref="C10:G10"/>
    <mergeCell ref="C57:G57"/>
    <mergeCell ref="C26:G26"/>
    <mergeCell ref="C33:G33"/>
    <mergeCell ref="C44:G44"/>
    <mergeCell ref="C50:G50"/>
    <mergeCell ref="C52:G52"/>
    <mergeCell ref="C55:G55"/>
  </mergeCells>
  <pageMargins left="0.59055118110236204" right="0.196850393700787" top="0.78740157499999996" bottom="0.78740157499999996" header="0.3" footer="0.3"/>
  <pageSetup paperSize="9" orientation="landscape" copies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56</vt:i4>
      </vt:variant>
    </vt:vector>
  </HeadingPairs>
  <TitlesOfParts>
    <vt:vector size="64" baseType="lpstr">
      <vt:lpstr>Pokyny pro vyplnění</vt:lpstr>
      <vt:lpstr>Stavba</vt:lpstr>
      <vt:lpstr>VzorPolozky</vt:lpstr>
      <vt:lpstr>001 001 Pol</vt:lpstr>
      <vt:lpstr>001 002 Pol</vt:lpstr>
      <vt:lpstr>001 003 Pol</vt:lpstr>
      <vt:lpstr>001 004 Pol</vt:lpstr>
      <vt:lpstr>001 005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'001 001 Pol'!Názvy_tisku</vt:lpstr>
      <vt:lpstr>'001 002 Pol'!Názvy_tisku</vt:lpstr>
      <vt:lpstr>'001 003 Pol'!Názvy_tisku</vt:lpstr>
      <vt:lpstr>'001 004 Pol'!Názvy_tisku</vt:lpstr>
      <vt:lpstr>'001 005 Pol'!Názvy_tisku</vt:lpstr>
      <vt:lpstr>oadresa</vt:lpstr>
      <vt:lpstr>Stavba!Objednatel</vt:lpstr>
      <vt:lpstr>Stavba!Objekt</vt:lpstr>
      <vt:lpstr>'001 001 Pol'!Oblast_tisku</vt:lpstr>
      <vt:lpstr>'001 002 Pol'!Oblast_tisku</vt:lpstr>
      <vt:lpstr>'001 003 Pol'!Oblast_tisku</vt:lpstr>
      <vt:lpstr>'001 004 Pol'!Oblast_tisku</vt:lpstr>
      <vt:lpstr>'001 005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</dc:creator>
  <cp:lastModifiedBy>Juříková</cp:lastModifiedBy>
  <cp:lastPrinted>2019-03-19T12:27:02Z</cp:lastPrinted>
  <dcterms:created xsi:type="dcterms:W3CDTF">2009-04-08T07:15:50Z</dcterms:created>
  <dcterms:modified xsi:type="dcterms:W3CDTF">2021-08-24T07:53:10Z</dcterms:modified>
</cp:coreProperties>
</file>